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95" windowHeight="8805" activeTab="0"/>
  </bookViews>
  <sheets>
    <sheet name="смета" sheetId="1" r:id="rId1"/>
    <sheet name="Приложение №2" sheetId="2" r:id="rId2"/>
    <sheet name="расчет" sheetId="3" r:id="rId3"/>
    <sheet name="Приложение 1" sheetId="4" r:id="rId4"/>
    <sheet name="Зп" sheetId="5" r:id="rId5"/>
  </sheets>
  <definedNames>
    <definedName name="_xlnm.Print_Area" localSheetId="0">'смета'!$A$1:$F$63</definedName>
  </definedNames>
  <calcPr fullCalcOnLoad="1" refMode="R1C1"/>
</workbook>
</file>

<file path=xl/sharedStrings.xml><?xml version="1.0" encoding="utf-8"?>
<sst xmlns="http://schemas.openxmlformats.org/spreadsheetml/2006/main" count="216" uniqueCount="200">
  <si>
    <t>ставка</t>
  </si>
  <si>
    <t>Председатель</t>
  </si>
  <si>
    <t>Гл бухгалтер</t>
  </si>
  <si>
    <t>Энергетик</t>
  </si>
  <si>
    <t>Электрик</t>
  </si>
  <si>
    <t>Мастер</t>
  </si>
  <si>
    <t>Вахтер</t>
  </si>
  <si>
    <t>Уборщица офиса</t>
  </si>
  <si>
    <t>-</t>
  </si>
  <si>
    <t>почасовая оплата</t>
  </si>
  <si>
    <t>должность</t>
  </si>
  <si>
    <t>единица</t>
  </si>
  <si>
    <t>число месяцев</t>
  </si>
  <si>
    <t>ИТОГО</t>
  </si>
  <si>
    <t>начислено (ЗА ГОД)</t>
  </si>
  <si>
    <t>I</t>
  </si>
  <si>
    <t>Наименование деятельности</t>
  </si>
  <si>
    <t>Услуги банка</t>
  </si>
  <si>
    <t>Хозяйственная деятельность</t>
  </si>
  <si>
    <t>Итого по I разделу</t>
  </si>
  <si>
    <t>Поступление членских взносов</t>
  </si>
  <si>
    <t>Вступительный взнос</t>
  </si>
  <si>
    <t>ПРИХОДНАЯ ЧАСТЬ</t>
  </si>
  <si>
    <t>Содержание и эксплуатация воздушных линий и подстанций</t>
  </si>
  <si>
    <t>Итого:</t>
  </si>
  <si>
    <t>Председатель собрания</t>
  </si>
  <si>
    <t>___________________</t>
  </si>
  <si>
    <t>план 2012 г                        210 руб. с сотки</t>
  </si>
  <si>
    <t>Оплата за потребленную электроэнергию полученная</t>
  </si>
  <si>
    <t xml:space="preserve">Обслуживание и содержание ЛЭП и двух трансформаторов. </t>
  </si>
  <si>
    <t>Поступление членских взносов за прошлые года</t>
  </si>
  <si>
    <t>Поступление целевых взносов за прошлые года</t>
  </si>
  <si>
    <t>Поступление денежных средств от аренды магазина</t>
  </si>
  <si>
    <t>Содержание центральных дорог</t>
  </si>
  <si>
    <t>Возмещение целевых взносов по эл/эн для впервые подключающихся</t>
  </si>
  <si>
    <t>Статья на содержание центральных дорог</t>
  </si>
  <si>
    <t>Ремонт дренажных канав и пожарных водоемов</t>
  </si>
  <si>
    <r>
      <t>365256</t>
    </r>
    <r>
      <rPr>
        <b/>
        <sz val="20"/>
        <rFont val="Times New Roman"/>
        <family val="1"/>
      </rPr>
      <t xml:space="preserve">    </t>
    </r>
    <r>
      <rPr>
        <sz val="20"/>
        <rFont val="Times New Roman"/>
        <family val="1"/>
      </rPr>
      <t xml:space="preserve">в тч налоги штатных работников и по договорам </t>
    </r>
  </si>
  <si>
    <t>Председатель правления</t>
  </si>
  <si>
    <t>оклад</t>
  </si>
  <si>
    <t>ПФ</t>
  </si>
  <si>
    <t>ФФОМС</t>
  </si>
  <si>
    <t>ФСС</t>
  </si>
  <si>
    <t>Пояснения</t>
  </si>
  <si>
    <t>Прочие расходы</t>
  </si>
  <si>
    <t>Прочие доходы (пени, возврат судебных издержек)</t>
  </si>
  <si>
    <t xml:space="preserve">Расчет ФОТ. Штатное расписание </t>
  </si>
  <si>
    <t>Разница между оплаченной электроэнергией и полученной от садоводов</t>
  </si>
  <si>
    <t xml:space="preserve">УТВЕРЖДЕНО </t>
  </si>
  <si>
    <t>Составил главный бухгалтер</t>
  </si>
  <si>
    <t>Секретарь собрания</t>
  </si>
  <si>
    <t>Оплата проезда по служебным поездкам (компенсации председател.)</t>
  </si>
  <si>
    <t>Оплата проезда по служебным поездкам (компенсации председателю)</t>
  </si>
  <si>
    <t>Оплата проезда к месту отдыха и обратно работникам СНТ</t>
  </si>
  <si>
    <t>Оплата к месту отдыха сотрудникам и обратно</t>
  </si>
  <si>
    <t>ФОТ за месяц</t>
  </si>
  <si>
    <t>Делопроизводитель</t>
  </si>
  <si>
    <t>доплата за праздники,        компенсация,  коэф.повышения з/п</t>
  </si>
  <si>
    <t>Офисные, почтовые, канцелярские расходы:</t>
  </si>
  <si>
    <t xml:space="preserve">Расходы на хоз.двор, вахта: </t>
  </si>
  <si>
    <t xml:space="preserve"> </t>
  </si>
  <si>
    <t>Матросова О.М.</t>
  </si>
  <si>
    <t>Поступление целевых взносов на межевание СНТ</t>
  </si>
  <si>
    <t>Всего:</t>
  </si>
  <si>
    <t>Общим собранием СНТ "Уйма"</t>
  </si>
  <si>
    <t>Приобретение и установка нового трансформатора</t>
  </si>
  <si>
    <t>Удорожание</t>
  </si>
  <si>
    <t>ПРИЛОЖЕНИЕ 1.</t>
  </si>
  <si>
    <t xml:space="preserve">Оплата коммунальных услуг офиса </t>
  </si>
  <si>
    <t>Затраты по аренде офиса  (КУМИиЗО)</t>
  </si>
  <si>
    <r>
      <t>Услуги связи</t>
    </r>
    <r>
      <rPr>
        <sz val="16"/>
        <rFont val="Times New Roman"/>
        <family val="1"/>
      </rPr>
      <t xml:space="preserve"> (офисный телефон, моб.связь,интернет)</t>
    </r>
  </si>
  <si>
    <t>Офисные хозрасходы ( канцелярские, почтовые, ремонт ПК)</t>
  </si>
  <si>
    <t>Налог на доходы (при УСНО)</t>
  </si>
  <si>
    <t>Оплата по договорам гражданского-правового характера</t>
  </si>
  <si>
    <t>Расходы на хоз.двор (вахта)</t>
  </si>
  <si>
    <t>Гл.бухгалтер</t>
  </si>
  <si>
    <t xml:space="preserve">                                                                                                                                                                           </t>
  </si>
  <si>
    <t xml:space="preserve">Обустройство пожарных водоёмов: </t>
  </si>
  <si>
    <t>11</t>
  </si>
  <si>
    <t>ограждение контейнерной площадки 45 000,00</t>
  </si>
  <si>
    <t xml:space="preserve">засыпать яму у плотформы </t>
  </si>
  <si>
    <t>10</t>
  </si>
  <si>
    <t>13</t>
  </si>
  <si>
    <t>14</t>
  </si>
  <si>
    <t>2</t>
  </si>
  <si>
    <t>3</t>
  </si>
  <si>
    <t>4</t>
  </si>
  <si>
    <t>5</t>
  </si>
  <si>
    <t>6</t>
  </si>
  <si>
    <t>7</t>
  </si>
  <si>
    <t>8</t>
  </si>
  <si>
    <t>9</t>
  </si>
  <si>
    <t>Остаток на 01.01 2020</t>
  </si>
  <si>
    <r>
      <t xml:space="preserve">план на 2021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</si>
  <si>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>план на 2020 г</t>
  </si>
  <si>
    <r>
      <t xml:space="preserve">факт на 2020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</si>
  <si>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r>
      <t xml:space="preserve">план на 2020 г                              </t>
    </r>
    <r>
      <rPr>
        <b/>
        <sz val="16"/>
        <rFont val="Times New Roman"/>
        <family val="1"/>
      </rPr>
      <t xml:space="preserve"> </t>
    </r>
    <r>
      <rPr>
        <sz val="16"/>
        <rFont val="Times New Roman"/>
        <family val="1"/>
      </rPr>
      <t>руб в расчете на сотку</t>
    </r>
  </si>
  <si>
    <t>факт 2020 года</t>
  </si>
  <si>
    <t>Расчет расходной части сметы на 2021 год</t>
  </si>
  <si>
    <t>Отыпка песком:  1 линия, малая Южная</t>
  </si>
  <si>
    <t>перчатки , лампочки,моющее ср-во, электроды, бензин, масло</t>
  </si>
  <si>
    <t xml:space="preserve">Компенсация отпуска </t>
  </si>
  <si>
    <t>Годовой расчет ФОТ  2021 год</t>
  </si>
  <si>
    <t xml:space="preserve">Вывоз ТКО </t>
  </si>
  <si>
    <t>Засыпка щебнем улицы Западного проезда , 1 линия, Южная, часть Восточного проезда</t>
  </si>
  <si>
    <r>
      <t xml:space="preserve">Машина 6 700 руб*40= </t>
    </r>
    <r>
      <rPr>
        <b/>
        <sz val="10"/>
        <rFont val="Times New Roman"/>
        <family val="1"/>
      </rPr>
      <t>268 000 руб</t>
    </r>
  </si>
  <si>
    <r>
      <t xml:space="preserve">Щебень 450 т ,( стоимость 1 тонны 1900,00 рублей) </t>
    </r>
    <r>
      <rPr>
        <b/>
        <sz val="10"/>
        <rFont val="Times New Roman"/>
        <family val="1"/>
      </rPr>
      <t xml:space="preserve"> 855 000 руб.</t>
    </r>
  </si>
  <si>
    <r>
      <t xml:space="preserve">Чистка и ремонт дренажных канав у платформы, вдоль Центральной ул.  - </t>
    </r>
    <r>
      <rPr>
        <b/>
        <sz val="10"/>
        <rFont val="Times New Roman"/>
        <family val="1"/>
      </rPr>
      <t xml:space="preserve"> </t>
    </r>
  </si>
  <si>
    <r>
      <t>Оплата железнодор. транспортом по России и личным транспортом (автомобиль)</t>
    </r>
    <r>
      <rPr>
        <b/>
        <sz val="10"/>
        <rFont val="Times New Roman"/>
        <family val="1"/>
      </rPr>
      <t xml:space="preserve"> 30 000 руб.</t>
    </r>
  </si>
  <si>
    <t>Оплата СБИС-электронная отчетность , Хостинг - сайт,</t>
  </si>
  <si>
    <t>обслуживание оргтехники,заправка картриджа,</t>
  </si>
  <si>
    <t>Затраты по аренде офиса - 25 000 руб.</t>
  </si>
  <si>
    <t>покупка дров, ремонт вахты, туалета, установка автобусной площадки</t>
  </si>
  <si>
    <t>Всего: 300 000 руб.</t>
  </si>
  <si>
    <t xml:space="preserve">Прочие расходы: </t>
  </si>
  <si>
    <t>12</t>
  </si>
  <si>
    <t>Договор с ООО "Защитник" - 150 000,00</t>
  </si>
  <si>
    <t>Услуги банка: 250 000руб.</t>
  </si>
  <si>
    <t>15</t>
  </si>
  <si>
    <t>Количество электрофицированных участков - 1736</t>
  </si>
  <si>
    <t>углубление пожарного водоёма -  4 ряд, 6 улица, 1 линия    1 час работы экскаватора - 2200 руб.</t>
  </si>
  <si>
    <t>ФСС НК РФ</t>
  </si>
  <si>
    <t>ИТОГО взносы</t>
  </si>
  <si>
    <t>взносы</t>
  </si>
  <si>
    <t>"      "                         2021 года</t>
  </si>
  <si>
    <t>Услуги ООО "Защитник"</t>
  </si>
  <si>
    <t>Приходно - расходная смета СНТ "УЙМА" на 2021 год</t>
  </si>
  <si>
    <t>16</t>
  </si>
  <si>
    <t>Ремонт дрен канав и  пожарных водоемов</t>
  </si>
  <si>
    <t>II</t>
  </si>
  <si>
    <t>Всего расходов по разделу                   I</t>
  </si>
  <si>
    <t>Оплата за потребленную электроэнергию перечисленная ООО "ТГК-2 Энергосбыт"</t>
  </si>
  <si>
    <t>госпошлина судебные издержки, вознаграждения</t>
  </si>
  <si>
    <t>штрафы -   300 000 руб.</t>
  </si>
  <si>
    <t>Затраты по содержанию офиса:коммун.пл., отопление, х/в - 65 000,00</t>
  </si>
  <si>
    <t xml:space="preserve"> покупка канц.товаров, бумага А-4, покупка шкафа для док-тов</t>
  </si>
  <si>
    <t>по дог.подр.</t>
  </si>
  <si>
    <t>Оплата праздничных 9 дней * 24 часа  * 56,80 (ставка вахтера)* 2.2 = 26991,36</t>
  </si>
  <si>
    <t xml:space="preserve">Вывоз ТБО </t>
  </si>
  <si>
    <t>ФОТ штатных работников</t>
  </si>
  <si>
    <t>Взносы в ПФ, ФФОМС, ФСС, ИФНС</t>
  </si>
  <si>
    <r>
      <t>Уборка снега всей территории 100 часов * 1850 руб =  185</t>
    </r>
    <r>
      <rPr>
        <b/>
        <sz val="10"/>
        <rFont val="Times New Roman"/>
        <family val="1"/>
      </rPr>
      <t xml:space="preserve"> 000 руб.</t>
    </r>
  </si>
  <si>
    <r>
      <t>Грейдерование  1850 руб/час * 10 часов 1 заявка = 18500 * 14 заявок =</t>
    </r>
    <r>
      <rPr>
        <b/>
        <sz val="10"/>
        <rFont val="Times New Roman"/>
        <family val="1"/>
      </rPr>
      <t>259 000 руб.</t>
    </r>
  </si>
  <si>
    <r>
      <t>Доставка транспортом 400 т *400 руб=</t>
    </r>
    <r>
      <rPr>
        <b/>
        <sz val="10"/>
        <rFont val="Times New Roman"/>
        <family val="1"/>
      </rPr>
      <t>160 000 руб.</t>
    </r>
  </si>
  <si>
    <r>
      <t>Планировка дороги 100 часов х1850=</t>
    </r>
    <r>
      <rPr>
        <b/>
        <i/>
        <sz val="10"/>
        <rFont val="Times New Roman"/>
        <family val="1"/>
      </rPr>
      <t>185</t>
    </r>
    <r>
      <rPr>
        <b/>
        <sz val="10"/>
        <rFont val="Times New Roman"/>
        <family val="1"/>
      </rPr>
      <t xml:space="preserve"> </t>
    </r>
    <r>
      <rPr>
        <b/>
        <i/>
        <sz val="10"/>
        <rFont val="Times New Roman"/>
        <family val="1"/>
      </rPr>
      <t>000 руб</t>
    </r>
  </si>
  <si>
    <t>Итого:  2 300 000,00</t>
  </si>
  <si>
    <r>
      <t xml:space="preserve">Договор с ЭкоИнтегратором ,  вывоз КГМ         </t>
    </r>
    <r>
      <rPr>
        <b/>
        <sz val="10"/>
        <rFont val="Times New Roman"/>
        <family val="1"/>
      </rPr>
      <t xml:space="preserve">  1 200 000 руб</t>
    </r>
  </si>
  <si>
    <t>закупка труб</t>
  </si>
  <si>
    <r>
      <t>Всего:</t>
    </r>
    <r>
      <rPr>
        <b/>
        <sz val="10"/>
        <rFont val="Times New Roman"/>
        <family val="1"/>
      </rPr>
      <t xml:space="preserve"> 700 000 руб.</t>
    </r>
  </si>
  <si>
    <t>Итого оплата проезда: 25 000 рублей</t>
  </si>
  <si>
    <t>отправка заказных писем, покупка и установка программы 1С"Садовод"</t>
  </si>
  <si>
    <t>Всего: 120 000 руб.</t>
  </si>
  <si>
    <t>Услуги связи  офисный телефон, мобильная связь, интернет - 30 000,00</t>
  </si>
  <si>
    <r>
      <t xml:space="preserve">Годовой расчет: з/пл </t>
    </r>
    <r>
      <rPr>
        <b/>
        <sz val="10"/>
        <rFont val="Times New Roman"/>
        <family val="1"/>
      </rPr>
      <t>3 958 692 руб</t>
    </r>
    <r>
      <rPr>
        <sz val="10"/>
        <rFont val="Times New Roman"/>
        <family val="1"/>
      </rPr>
      <t xml:space="preserve">.+ взносы </t>
    </r>
    <r>
      <rPr>
        <b/>
        <sz val="10"/>
        <rFont val="Times New Roman"/>
        <family val="1"/>
      </rPr>
      <t>1 194 725 руб.</t>
    </r>
  </si>
  <si>
    <r>
      <t>Устранение аварий, замена и выравнивание опор, приобретение пломбировочного маптериала ,приобретение инструмента-</t>
    </r>
    <r>
      <rPr>
        <b/>
        <sz val="10"/>
        <rFont val="Times New Roman"/>
        <family val="1"/>
      </rPr>
      <t xml:space="preserve"> 850 000 руб.</t>
    </r>
  </si>
  <si>
    <t>Прочие</t>
  </si>
  <si>
    <t>Расчет размеров членских взносов на 2021 год.</t>
  </si>
  <si>
    <t>11 508 417 руб.</t>
  </si>
  <si>
    <t>Общая площадь земельных участков СНТ    -</t>
  </si>
  <si>
    <t>11 953,13 соток</t>
  </si>
  <si>
    <t xml:space="preserve">Расходы на 2020 год составили     </t>
  </si>
  <si>
    <t xml:space="preserve">    -</t>
  </si>
  <si>
    <t>Площадь земельных участков с з/энергией   -</t>
  </si>
  <si>
    <t xml:space="preserve">10 788,03 соток    -    </t>
  </si>
  <si>
    <t>Площадь земельных участков без э/энергии -</t>
  </si>
  <si>
    <t>1 165,10 состо     -</t>
  </si>
  <si>
    <t>Расходы соответственно составили:</t>
  </si>
  <si>
    <t>10 357 575 руб. (11 508 417 руб. * 90%)</t>
  </si>
  <si>
    <t>На площадь без э/энергии</t>
  </si>
  <si>
    <t xml:space="preserve">       -</t>
  </si>
  <si>
    <t>1 150 842 руб. (11 508 417 руб. * 10%)</t>
  </si>
  <si>
    <t>Фонд оплаты труда электриков</t>
  </si>
  <si>
    <t>ФОТ электриков, приходящийся на площадь</t>
  </si>
  <si>
    <t>участков с э/энергией</t>
  </si>
  <si>
    <t xml:space="preserve">     -</t>
  </si>
  <si>
    <t xml:space="preserve">На площадь участков с э/энергией  </t>
  </si>
  <si>
    <t>643 896 руб. (715 440 руб. * 10%)</t>
  </si>
  <si>
    <t>участков без э/энергии</t>
  </si>
  <si>
    <t>71 544 руб.(715 440 руб. * 10%)</t>
  </si>
  <si>
    <t xml:space="preserve">ФОТ электриков, приходящийся на площадь </t>
  </si>
  <si>
    <t xml:space="preserve">Затраты, приходящиеся на площадь </t>
  </si>
  <si>
    <t>10 357 575 руб. + 71 544 руб. = 10 429 119 руб.</t>
  </si>
  <si>
    <t>Членский взнос с сотки электроф. участков  -</t>
  </si>
  <si>
    <r>
      <t xml:space="preserve">10 429 119 руб. : 10 788,03 соток = </t>
    </r>
    <r>
      <rPr>
        <b/>
        <u val="single"/>
        <sz val="10"/>
        <rFont val="Arial Cyr"/>
        <family val="0"/>
      </rPr>
      <t>970 руб</t>
    </r>
    <r>
      <rPr>
        <b/>
        <sz val="10"/>
        <rFont val="Arial Cyr"/>
        <family val="0"/>
      </rPr>
      <t>.</t>
    </r>
  </si>
  <si>
    <t>1 079 298 руб.(1 150 842 руб. - 71 544 руб.)</t>
  </si>
  <si>
    <t>Членский взнос с сотки не электроф. участков - 1 079 298 руб. : 1 165,10 соток = 930 руб.</t>
  </si>
  <si>
    <t>715 440 руб.     -  100%</t>
  </si>
  <si>
    <t>Приложение №2</t>
  </si>
  <si>
    <t>Расчет величины взносов</t>
  </si>
  <si>
    <t xml:space="preserve">            -</t>
  </si>
  <si>
    <t>Расходы  11 508 417 рублей</t>
  </si>
  <si>
    <t>Общая площадь СНТ 11 953,13</t>
  </si>
  <si>
    <t>Площадь с эл/эн   10 788,03 соток</t>
  </si>
  <si>
    <t>Площадь без эл/эн  1 165,10 соток</t>
  </si>
  <si>
    <t>10 429 119 руб. : 10 788,03 соток = 970 рублей</t>
  </si>
  <si>
    <t>1 079 298 рублей :1 165,10 = 930 рублей</t>
  </si>
  <si>
    <t>Сумма взноса за первичное подключение к электросетям СНТ "Уйма" - 10 000 руб.</t>
  </si>
  <si>
    <t>Составил главный бухгалтер      _______________ Матросова О.М.</t>
  </si>
  <si>
    <t>Секретарь собрания                 ______________</t>
  </si>
  <si>
    <t>Председатель собрания          _______________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</si>
</sst>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%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0.000000"/>
    <numFmt numFmtId="183" formatCode="0.00000"/>
    <numFmt numFmtId="184" formatCode="0.0000"/>
    <numFmt numFmtId="185" formatCode="#,##0.0"/>
    <numFmt numFmtId="186" formatCode="#,##0.00&quot;р.&quot;"/>
    <numFmt numFmtId="187" formatCode="#,##0.00\ &quot;₽&quot;"/>
    <numFmt numFmtId="188" formatCode="#,##0.00\ _₽"/>
  </numFmts>
  <fonts count="7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i/>
      <sz val="8"/>
      <name val="Arial Cyr"/>
      <family val="0"/>
    </font>
    <font>
      <b/>
      <sz val="22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b/>
      <sz val="24"/>
      <name val="Arial Cyr"/>
      <family val="0"/>
    </font>
    <font>
      <b/>
      <i/>
      <u val="single"/>
      <sz val="2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Times New Roman"/>
      <family val="1"/>
    </font>
    <font>
      <b/>
      <i/>
      <u val="single"/>
      <sz val="20"/>
      <name val="Times New Roman"/>
      <family val="1"/>
    </font>
    <font>
      <b/>
      <sz val="20"/>
      <name val="Times New Roman"/>
      <family val="1"/>
    </font>
    <font>
      <b/>
      <i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i/>
      <sz val="6"/>
      <name val="Times New Roman"/>
      <family val="1"/>
    </font>
    <font>
      <i/>
      <sz val="20"/>
      <name val="Times New Roman"/>
      <family val="1"/>
    </font>
    <font>
      <sz val="22"/>
      <name val="Arial Cyr"/>
      <family val="0"/>
    </font>
    <font>
      <b/>
      <i/>
      <sz val="10"/>
      <name val="Times New Roman"/>
      <family val="1"/>
    </font>
    <font>
      <b/>
      <sz val="8"/>
      <name val="Arial Cyr"/>
      <family val="0"/>
    </font>
    <font>
      <b/>
      <u val="single"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 horizontal="right" wrapText="1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13" fillId="0" borderId="0" xfId="0" applyFont="1" applyAlignment="1">
      <alignment/>
    </xf>
    <xf numFmtId="49" fontId="13" fillId="0" borderId="0" xfId="0" applyNumberFormat="1" applyFont="1" applyAlignment="1">
      <alignment/>
    </xf>
    <xf numFmtId="3" fontId="16" fillId="0" borderId="10" xfId="0" applyNumberFormat="1" applyFont="1" applyBorder="1" applyAlignment="1">
      <alignment/>
    </xf>
    <xf numFmtId="3" fontId="16" fillId="0" borderId="0" xfId="0" applyNumberFormat="1" applyFont="1" applyAlignment="1">
      <alignment/>
    </xf>
    <xf numFmtId="3" fontId="18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3" fontId="18" fillId="0" borderId="0" xfId="0" applyNumberFormat="1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10" xfId="0" applyFont="1" applyBorder="1" applyAlignment="1">
      <alignment/>
    </xf>
    <xf numFmtId="2" fontId="16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3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center" wrapText="1"/>
    </xf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wrapText="1"/>
    </xf>
    <xf numFmtId="3" fontId="16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3" fontId="16" fillId="0" borderId="1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16" fillId="0" borderId="11" xfId="0" applyFont="1" applyBorder="1" applyAlignment="1">
      <alignment vertical="center" wrapText="1"/>
    </xf>
    <xf numFmtId="0" fontId="22" fillId="0" borderId="0" xfId="0" applyFont="1" applyAlignment="1">
      <alignment horizontal="left" wrapText="1"/>
    </xf>
    <xf numFmtId="49" fontId="22" fillId="0" borderId="0" xfId="0" applyNumberFormat="1" applyFont="1" applyAlignment="1">
      <alignment/>
    </xf>
    <xf numFmtId="0" fontId="13" fillId="0" borderId="0" xfId="0" applyFont="1" applyAlignment="1">
      <alignment horizontal="left" wrapText="1"/>
    </xf>
    <xf numFmtId="0" fontId="16" fillId="33" borderId="10" xfId="0" applyFont="1" applyFill="1" applyBorder="1" applyAlignment="1">
      <alignment wrapText="1"/>
    </xf>
    <xf numFmtId="3" fontId="18" fillId="0" borderId="10" xfId="0" applyNumberFormat="1" applyFont="1" applyBorder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2" fontId="27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2" fontId="27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0" fontId="27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2" fontId="27" fillId="0" borderId="0" xfId="0" applyNumberFormat="1" applyFont="1" applyAlignment="1">
      <alignment/>
    </xf>
    <xf numFmtId="0" fontId="31" fillId="0" borderId="10" xfId="0" applyFont="1" applyBorder="1" applyAlignment="1">
      <alignment horizontal="center" vertical="center" wrapText="1"/>
    </xf>
    <xf numFmtId="2" fontId="30" fillId="0" borderId="0" xfId="0" applyNumberFormat="1" applyFont="1" applyAlignment="1">
      <alignment/>
    </xf>
    <xf numFmtId="0" fontId="21" fillId="0" borderId="0" xfId="0" applyFont="1" applyAlignment="1">
      <alignment/>
    </xf>
    <xf numFmtId="3" fontId="27" fillId="0" borderId="0" xfId="0" applyNumberFormat="1" applyFont="1" applyAlignment="1">
      <alignment/>
    </xf>
    <xf numFmtId="49" fontId="27" fillId="0" borderId="0" xfId="0" applyNumberFormat="1" applyFont="1" applyAlignment="1">
      <alignment/>
    </xf>
    <xf numFmtId="2" fontId="27" fillId="0" borderId="0" xfId="0" applyNumberFormat="1" applyFont="1" applyAlignment="1">
      <alignment horizontal="left"/>
    </xf>
    <xf numFmtId="0" fontId="30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3" fontId="16" fillId="0" borderId="0" xfId="0" applyNumberFormat="1" applyFont="1" applyAlignment="1">
      <alignment horizontal="right"/>
    </xf>
    <xf numFmtId="0" fontId="33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6" fillId="0" borderId="10" xfId="0" applyFont="1" applyBorder="1" applyAlignment="1">
      <alignment vertical="center" wrapText="1"/>
    </xf>
    <xf numFmtId="49" fontId="16" fillId="33" borderId="10" xfId="0" applyNumberFormat="1" applyFont="1" applyFill="1" applyBorder="1" applyAlignment="1">
      <alignment/>
    </xf>
    <xf numFmtId="49" fontId="21" fillId="0" borderId="0" xfId="0" applyNumberFormat="1" applyFont="1" applyAlignment="1">
      <alignment/>
    </xf>
    <xf numFmtId="0" fontId="13" fillId="0" borderId="0" xfId="0" applyFont="1" applyAlignment="1">
      <alignment wrapText="1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35" fillId="0" borderId="0" xfId="0" applyNumberFormat="1" applyFont="1" applyAlignment="1">
      <alignment/>
    </xf>
    <xf numFmtId="3" fontId="16" fillId="0" borderId="11" xfId="0" applyNumberFormat="1" applyFont="1" applyBorder="1" applyAlignment="1">
      <alignment horizontal="right" vertical="center" wrapText="1"/>
    </xf>
    <xf numFmtId="0" fontId="26" fillId="0" borderId="10" xfId="0" applyFont="1" applyBorder="1" applyAlignment="1">
      <alignment vertical="center" wrapText="1"/>
    </xf>
    <xf numFmtId="0" fontId="16" fillId="0" borderId="11" xfId="0" applyFont="1" applyBorder="1" applyAlignment="1">
      <alignment horizontal="right" vertical="center" wrapText="1"/>
    </xf>
    <xf numFmtId="0" fontId="36" fillId="0" borderId="0" xfId="0" applyFont="1" applyAlignment="1">
      <alignment/>
    </xf>
    <xf numFmtId="9" fontId="0" fillId="0" borderId="0" xfId="0" applyNumberFormat="1" applyAlignment="1">
      <alignment/>
    </xf>
    <xf numFmtId="0" fontId="5" fillId="0" borderId="0" xfId="0" applyFont="1" applyAlignment="1">
      <alignment/>
    </xf>
    <xf numFmtId="3" fontId="16" fillId="0" borderId="15" xfId="0" applyNumberFormat="1" applyFont="1" applyBorder="1" applyAlignment="1">
      <alignment horizontal="right" vertical="center"/>
    </xf>
    <xf numFmtId="3" fontId="16" fillId="0" borderId="11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vertical="center" wrapText="1" readingOrder="1"/>
    </xf>
    <xf numFmtId="0" fontId="12" fillId="0" borderId="13" xfId="0" applyFont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 wrapText="1" readingOrder="1"/>
    </xf>
    <xf numFmtId="0" fontId="16" fillId="0" borderId="15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right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2" fontId="27" fillId="0" borderId="0" xfId="0" applyNumberFormat="1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>
      <alignment horizontal="left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8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3" fontId="16" fillId="0" borderId="15" xfId="0" applyNumberFormat="1" applyFont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="60" zoomScaleNormal="85" zoomScalePageLayoutView="0" workbookViewId="0" topLeftCell="A49">
      <selection activeCell="E62" sqref="E62"/>
    </sheetView>
  </sheetViews>
  <sheetFormatPr defaultColWidth="9.00390625" defaultRowHeight="12.75"/>
  <cols>
    <col min="1" max="1" width="5.625" style="0" customWidth="1"/>
    <col min="2" max="2" width="77.625" style="0" customWidth="1"/>
    <col min="3" max="3" width="29.625" style="0" hidden="1" customWidth="1"/>
    <col min="4" max="4" width="27.125" style="0" customWidth="1"/>
    <col min="5" max="6" width="26.75390625" style="0" customWidth="1"/>
    <col min="8" max="8" width="18.375" style="0" customWidth="1"/>
    <col min="9" max="9" width="4.25390625" style="0" customWidth="1"/>
    <col min="11" max="11" width="11.25390625" style="0" customWidth="1"/>
    <col min="12" max="12" width="9.25390625" style="0" customWidth="1"/>
    <col min="13" max="13" width="10.375" style="0" customWidth="1"/>
  </cols>
  <sheetData>
    <row r="1" spans="5:6" ht="39.75" customHeight="1">
      <c r="E1" s="11" t="s">
        <v>48</v>
      </c>
      <c r="F1" s="11"/>
    </row>
    <row r="2" spans="4:6" ht="26.25" customHeight="1">
      <c r="D2" s="12" t="s">
        <v>64</v>
      </c>
      <c r="E2" s="83"/>
      <c r="F2" s="13"/>
    </row>
    <row r="3" spans="2:8" ht="27.75" customHeight="1">
      <c r="B3" s="51"/>
      <c r="D3" s="12"/>
      <c r="E3" s="13" t="s">
        <v>124</v>
      </c>
      <c r="F3" s="13"/>
      <c r="H3" s="5"/>
    </row>
    <row r="4" spans="2:8" ht="20.25" customHeight="1">
      <c r="B4" s="4"/>
      <c r="E4" s="10"/>
      <c r="F4" s="9"/>
      <c r="H4" s="5"/>
    </row>
    <row r="5" spans="1:8" ht="67.5" customHeight="1">
      <c r="A5" s="100" t="s">
        <v>126</v>
      </c>
      <c r="B5" s="101"/>
      <c r="C5" s="101"/>
      <c r="D5" s="101"/>
      <c r="E5" s="101"/>
      <c r="F5" s="102"/>
      <c r="H5" s="6"/>
    </row>
    <row r="6" spans="1:8" ht="38.25" customHeight="1">
      <c r="A6" s="76"/>
      <c r="B6" s="80" t="s">
        <v>22</v>
      </c>
      <c r="C6" s="77"/>
      <c r="D6" s="77"/>
      <c r="E6" s="77"/>
      <c r="F6" s="78"/>
      <c r="H6" s="6"/>
    </row>
    <row r="7" spans="1:8" ht="58.5" customHeight="1">
      <c r="A7" s="81"/>
      <c r="B7" s="82"/>
      <c r="C7" s="82"/>
      <c r="D7" s="37" t="s">
        <v>94</v>
      </c>
      <c r="E7" s="93" t="s">
        <v>95</v>
      </c>
      <c r="F7" s="93" t="s">
        <v>93</v>
      </c>
      <c r="H7" s="6"/>
    </row>
    <row r="8" spans="1:8" ht="38.25" customHeight="1">
      <c r="A8" s="37"/>
      <c r="B8" s="36" t="s">
        <v>92</v>
      </c>
      <c r="C8" s="37"/>
      <c r="D8" s="17"/>
      <c r="E8" s="41">
        <v>252994</v>
      </c>
      <c r="F8" s="41"/>
      <c r="H8" s="6"/>
    </row>
    <row r="9" spans="1:8" ht="38.25" customHeight="1">
      <c r="A9" s="28">
        <v>1</v>
      </c>
      <c r="B9" s="36" t="s">
        <v>20</v>
      </c>
      <c r="C9" s="34">
        <v>2295256</v>
      </c>
      <c r="D9" s="41">
        <v>9396385</v>
      </c>
      <c r="E9" s="41">
        <v>8198023</v>
      </c>
      <c r="F9" s="41">
        <v>11547932</v>
      </c>
      <c r="H9" s="6"/>
    </row>
    <row r="10" spans="1:8" ht="49.5" customHeight="1">
      <c r="A10" s="28">
        <v>3</v>
      </c>
      <c r="B10" s="36" t="s">
        <v>62</v>
      </c>
      <c r="C10" s="34">
        <v>1541353</v>
      </c>
      <c r="D10" s="41">
        <v>17550</v>
      </c>
      <c r="E10" s="41">
        <v>17550</v>
      </c>
      <c r="F10" s="41"/>
      <c r="H10" s="6"/>
    </row>
    <row r="11" spans="1:8" ht="47.25" customHeight="1">
      <c r="A11" s="28">
        <v>4</v>
      </c>
      <c r="B11" s="36" t="s">
        <v>30</v>
      </c>
      <c r="C11" s="34"/>
      <c r="D11" s="41">
        <v>1070371</v>
      </c>
      <c r="E11" s="41">
        <v>621060</v>
      </c>
      <c r="F11" s="41">
        <v>949311</v>
      </c>
      <c r="H11" s="6"/>
    </row>
    <row r="12" spans="1:8" ht="51.75" customHeight="1">
      <c r="A12" s="28">
        <v>5</v>
      </c>
      <c r="B12" s="36" t="s">
        <v>31</v>
      </c>
      <c r="C12" s="34"/>
      <c r="D12" s="41">
        <v>8500</v>
      </c>
      <c r="E12" s="41">
        <v>8500</v>
      </c>
      <c r="F12" s="41"/>
      <c r="H12" s="6"/>
    </row>
    <row r="13" spans="1:8" ht="38.25" customHeight="1">
      <c r="A13" s="28">
        <v>6</v>
      </c>
      <c r="B13" s="28" t="s">
        <v>21</v>
      </c>
      <c r="C13" s="17">
        <v>30000</v>
      </c>
      <c r="D13" s="41"/>
      <c r="E13" s="41"/>
      <c r="F13" s="41"/>
      <c r="H13" s="6"/>
    </row>
    <row r="14" spans="1:8" ht="47.25" customHeight="1">
      <c r="A14" s="28">
        <v>7</v>
      </c>
      <c r="B14" s="36" t="s">
        <v>34</v>
      </c>
      <c r="C14" s="34"/>
      <c r="D14" s="31" t="s">
        <v>60</v>
      </c>
      <c r="E14" s="41">
        <v>147500</v>
      </c>
      <c r="F14" s="31" t="s">
        <v>60</v>
      </c>
      <c r="H14" s="6"/>
    </row>
    <row r="15" spans="1:8" ht="53.25" customHeight="1">
      <c r="A15" s="28">
        <v>8</v>
      </c>
      <c r="B15" s="36" t="s">
        <v>32</v>
      </c>
      <c r="C15" s="24"/>
      <c r="D15" s="41">
        <v>146000</v>
      </c>
      <c r="E15" s="41">
        <v>154000</v>
      </c>
      <c r="F15" s="41">
        <v>146000</v>
      </c>
      <c r="H15" s="6"/>
    </row>
    <row r="16" spans="1:8" ht="49.5" customHeight="1">
      <c r="A16" s="28">
        <v>9</v>
      </c>
      <c r="B16" s="36" t="s">
        <v>45</v>
      </c>
      <c r="C16" s="24"/>
      <c r="D16" s="41"/>
      <c r="E16" s="41">
        <v>126425</v>
      </c>
      <c r="F16" s="41"/>
      <c r="H16" s="6"/>
    </row>
    <row r="17" spans="1:8" ht="49.5" customHeight="1">
      <c r="A17" s="28">
        <v>10</v>
      </c>
      <c r="B17" s="36" t="s">
        <v>65</v>
      </c>
      <c r="C17" s="24"/>
      <c r="D17" s="41">
        <v>71800</v>
      </c>
      <c r="E17" s="41">
        <f>D17-F17</f>
        <v>46733</v>
      </c>
      <c r="F17" s="41">
        <v>25067</v>
      </c>
      <c r="H17" s="6"/>
    </row>
    <row r="18" spans="1:8" ht="51" customHeight="1">
      <c r="A18" s="28">
        <v>11</v>
      </c>
      <c r="B18" s="36" t="s">
        <v>28</v>
      </c>
      <c r="C18" s="34">
        <v>350000</v>
      </c>
      <c r="D18" s="41">
        <v>3000000</v>
      </c>
      <c r="E18" s="41">
        <v>2387014</v>
      </c>
      <c r="F18" s="41">
        <v>3400000</v>
      </c>
      <c r="H18" s="6"/>
    </row>
    <row r="19" spans="1:8" ht="38.25" customHeight="1">
      <c r="A19" s="28"/>
      <c r="B19" s="75" t="s">
        <v>13</v>
      </c>
      <c r="C19" s="19">
        <f>SUM(C9:C20)</f>
        <v>4294898</v>
      </c>
      <c r="D19" s="19">
        <f>D9+D10+D11+D12+D13+D15+D17+D18</f>
        <v>13710606</v>
      </c>
      <c r="E19" s="19">
        <f>E18+E17+E16+E15+E14+E12+E10+E9+E11</f>
        <v>11706805</v>
      </c>
      <c r="F19" s="49">
        <f>F9+F10+F11+F12+F13+F15+F17+F18</f>
        <v>16068310</v>
      </c>
      <c r="H19" s="6"/>
    </row>
    <row r="20" spans="1:8" ht="38.25" customHeight="1">
      <c r="A20" s="26"/>
      <c r="B20" s="38"/>
      <c r="C20" s="39"/>
      <c r="D20" s="18"/>
      <c r="E20" s="25"/>
      <c r="F20" s="79"/>
      <c r="H20" s="6"/>
    </row>
    <row r="21" spans="1:8" ht="38.25" customHeight="1">
      <c r="A21" s="26"/>
      <c r="B21" s="38"/>
      <c r="C21" s="39"/>
      <c r="D21" s="18"/>
      <c r="E21" s="25"/>
      <c r="F21" s="79"/>
      <c r="H21" s="6"/>
    </row>
    <row r="22" spans="1:8" ht="38.25" customHeight="1">
      <c r="A22" s="26"/>
      <c r="B22" s="38"/>
      <c r="C22" s="39"/>
      <c r="D22" s="18"/>
      <c r="E22" s="25"/>
      <c r="F22" s="79"/>
      <c r="H22" s="6"/>
    </row>
    <row r="23" spans="1:8" ht="38.25" customHeight="1">
      <c r="A23" s="26"/>
      <c r="B23" s="38"/>
      <c r="C23" s="39"/>
      <c r="D23" s="18"/>
      <c r="E23" s="25"/>
      <c r="F23" s="79"/>
      <c r="H23" s="6"/>
    </row>
    <row r="24" spans="1:8" ht="38.25" customHeight="1">
      <c r="A24" s="26"/>
      <c r="B24" s="38"/>
      <c r="C24" s="39"/>
      <c r="D24" s="18"/>
      <c r="E24" s="25"/>
      <c r="F24" s="79"/>
      <c r="H24" s="6"/>
    </row>
    <row r="25" spans="1:8" ht="38.25" customHeight="1">
      <c r="A25" s="26"/>
      <c r="B25" s="38"/>
      <c r="C25" s="39"/>
      <c r="D25" s="18"/>
      <c r="E25" s="25"/>
      <c r="F25" s="79"/>
      <c r="H25" s="6"/>
    </row>
    <row r="26" spans="1:8" ht="38.25" customHeight="1">
      <c r="A26" s="26"/>
      <c r="B26" s="38"/>
      <c r="C26" s="39"/>
      <c r="D26" s="18"/>
      <c r="E26" s="25"/>
      <c r="F26" s="79"/>
      <c r="H26" s="6"/>
    </row>
    <row r="27" spans="1:8" ht="38.25" customHeight="1">
      <c r="A27" s="26"/>
      <c r="B27" s="38"/>
      <c r="C27" s="39"/>
      <c r="D27" s="18"/>
      <c r="E27" s="25"/>
      <c r="F27" s="79"/>
      <c r="H27" s="6"/>
    </row>
    <row r="28" spans="1:8" ht="38.25" customHeight="1">
      <c r="A28" s="26"/>
      <c r="B28" s="38"/>
      <c r="C28" s="39"/>
      <c r="D28" s="18"/>
      <c r="E28" s="25"/>
      <c r="F28" s="79"/>
      <c r="H28" s="6"/>
    </row>
    <row r="29" spans="1:8" ht="38.25" customHeight="1">
      <c r="A29" s="26"/>
      <c r="B29" s="38"/>
      <c r="C29" s="39"/>
      <c r="D29" s="18"/>
      <c r="E29" s="25"/>
      <c r="F29" s="79"/>
      <c r="H29" s="6"/>
    </row>
    <row r="30" spans="1:8" ht="38.25" customHeight="1">
      <c r="A30" s="26"/>
      <c r="B30" s="38"/>
      <c r="C30" s="39"/>
      <c r="D30" s="18"/>
      <c r="E30" s="25"/>
      <c r="F30" s="79"/>
      <c r="H30" s="6"/>
    </row>
    <row r="31" spans="1:8" ht="38.25" customHeight="1">
      <c r="A31" s="26"/>
      <c r="B31" s="38"/>
      <c r="C31" s="39"/>
      <c r="D31" s="18"/>
      <c r="E31" s="25"/>
      <c r="F31" s="79"/>
      <c r="H31" s="6"/>
    </row>
    <row r="32" spans="1:8" ht="38.25" customHeight="1">
      <c r="A32" s="26"/>
      <c r="B32" s="38"/>
      <c r="C32" s="39"/>
      <c r="D32" s="18"/>
      <c r="E32" s="25"/>
      <c r="F32" s="79"/>
      <c r="H32" s="6"/>
    </row>
    <row r="33" spans="1:8" ht="72.75" customHeight="1">
      <c r="A33" s="28"/>
      <c r="B33" s="21" t="s">
        <v>16</v>
      </c>
      <c r="C33" s="29" t="s">
        <v>27</v>
      </c>
      <c r="D33" s="74" t="s">
        <v>96</v>
      </c>
      <c r="E33" s="22" t="s">
        <v>97</v>
      </c>
      <c r="F33" s="74" t="s">
        <v>93</v>
      </c>
      <c r="H33" s="6"/>
    </row>
    <row r="34" spans="1:8" ht="33.75" customHeight="1">
      <c r="A34" s="30" t="s">
        <v>15</v>
      </c>
      <c r="B34" s="30" t="s">
        <v>18</v>
      </c>
      <c r="C34" s="30"/>
      <c r="D34" s="31"/>
      <c r="E34" s="31"/>
      <c r="F34" s="31"/>
      <c r="H34" s="6"/>
    </row>
    <row r="35" spans="1:8" ht="36.75" customHeight="1">
      <c r="A35" s="103">
        <v>1</v>
      </c>
      <c r="B35" s="105" t="s">
        <v>139</v>
      </c>
      <c r="C35" s="34">
        <v>1433256</v>
      </c>
      <c r="D35" s="98">
        <v>3357471</v>
      </c>
      <c r="E35" s="119">
        <v>3264420</v>
      </c>
      <c r="F35" s="98">
        <v>3558692</v>
      </c>
      <c r="H35" s="6"/>
    </row>
    <row r="36" spans="1:8" ht="8.25" customHeight="1" hidden="1">
      <c r="A36" s="104"/>
      <c r="B36" s="106"/>
      <c r="C36" s="35" t="s">
        <v>37</v>
      </c>
      <c r="D36" s="99"/>
      <c r="E36" s="92"/>
      <c r="F36" s="99"/>
      <c r="H36" s="7"/>
    </row>
    <row r="37" spans="1:8" ht="37.5" customHeight="1">
      <c r="A37" s="32">
        <v>2</v>
      </c>
      <c r="B37" s="33" t="s">
        <v>140</v>
      </c>
      <c r="C37" s="35"/>
      <c r="D37" s="41">
        <v>1238097</v>
      </c>
      <c r="E37" s="35">
        <v>1191640</v>
      </c>
      <c r="F37" s="41">
        <v>1194725</v>
      </c>
      <c r="H37" s="7"/>
    </row>
    <row r="38" spans="1:8" ht="48" customHeight="1">
      <c r="A38" s="84">
        <v>3</v>
      </c>
      <c r="B38" s="36" t="s">
        <v>73</v>
      </c>
      <c r="C38" s="34">
        <v>50000</v>
      </c>
      <c r="D38" s="41">
        <v>350000</v>
      </c>
      <c r="E38" s="17"/>
      <c r="F38" s="41">
        <v>400000</v>
      </c>
      <c r="H38" s="7"/>
    </row>
    <row r="39" spans="1:8" ht="34.5" customHeight="1">
      <c r="A39" s="44">
        <v>4</v>
      </c>
      <c r="B39" s="36" t="s">
        <v>138</v>
      </c>
      <c r="C39" s="17">
        <v>190000</v>
      </c>
      <c r="D39" s="41">
        <v>750000</v>
      </c>
      <c r="E39" s="17">
        <v>930051</v>
      </c>
      <c r="F39" s="41">
        <v>1200000</v>
      </c>
      <c r="H39" s="7"/>
    </row>
    <row r="40" spans="1:8" ht="36.75" customHeight="1">
      <c r="A40" s="32">
        <v>5</v>
      </c>
      <c r="B40" s="28" t="s">
        <v>33</v>
      </c>
      <c r="C40" s="17"/>
      <c r="D40" s="41">
        <v>1500000</v>
      </c>
      <c r="E40" s="17">
        <v>1470253</v>
      </c>
      <c r="F40" s="41">
        <v>2300000</v>
      </c>
      <c r="H40" s="7"/>
    </row>
    <row r="41" spans="1:8" ht="33.75" customHeight="1">
      <c r="A41" s="44">
        <v>6</v>
      </c>
      <c r="B41" s="28" t="s">
        <v>68</v>
      </c>
      <c r="C41" s="17">
        <v>40000</v>
      </c>
      <c r="D41" s="41">
        <v>70000</v>
      </c>
      <c r="E41" s="17">
        <v>47589</v>
      </c>
      <c r="F41" s="41">
        <v>65000</v>
      </c>
      <c r="H41" s="6"/>
    </row>
    <row r="42" spans="1:8" ht="32.25" customHeight="1">
      <c r="A42" s="32">
        <v>7</v>
      </c>
      <c r="B42" s="28" t="s">
        <v>69</v>
      </c>
      <c r="C42" s="17">
        <v>35000</v>
      </c>
      <c r="D42" s="41">
        <v>25000</v>
      </c>
      <c r="E42" s="17">
        <v>22725</v>
      </c>
      <c r="F42" s="41">
        <v>25000</v>
      </c>
      <c r="H42" s="6"/>
    </row>
    <row r="43" spans="1:8" ht="31.5" customHeight="1">
      <c r="A43" s="44">
        <v>8</v>
      </c>
      <c r="B43" s="85" t="s">
        <v>70</v>
      </c>
      <c r="C43" s="34">
        <v>12000</v>
      </c>
      <c r="D43" s="41">
        <v>20000</v>
      </c>
      <c r="E43" s="17">
        <v>19918</v>
      </c>
      <c r="F43" s="41">
        <v>30000</v>
      </c>
      <c r="H43" s="6"/>
    </row>
    <row r="44" spans="1:8" ht="31.5" customHeight="1">
      <c r="A44" s="44">
        <v>9</v>
      </c>
      <c r="B44" s="48" t="s">
        <v>54</v>
      </c>
      <c r="C44" s="34"/>
      <c r="D44" s="41">
        <v>20000</v>
      </c>
      <c r="E44" s="17">
        <v>10926</v>
      </c>
      <c r="F44" s="41">
        <v>30000</v>
      </c>
      <c r="H44" s="6"/>
    </row>
    <row r="45" spans="1:8" ht="53.25" customHeight="1">
      <c r="A45" s="32">
        <v>10</v>
      </c>
      <c r="B45" s="36" t="s">
        <v>51</v>
      </c>
      <c r="C45" s="34">
        <v>1500</v>
      </c>
      <c r="D45" s="41">
        <v>10000</v>
      </c>
      <c r="E45" s="17">
        <v>1434</v>
      </c>
      <c r="F45" s="41">
        <v>25000</v>
      </c>
      <c r="H45" s="6"/>
    </row>
    <row r="46" spans="1:8" ht="47.25" customHeight="1">
      <c r="A46" s="44">
        <v>11</v>
      </c>
      <c r="B46" s="36" t="s">
        <v>71</v>
      </c>
      <c r="C46" s="34">
        <v>7500</v>
      </c>
      <c r="D46" s="41">
        <v>80000</v>
      </c>
      <c r="E46" s="17">
        <v>59377</v>
      </c>
      <c r="F46" s="41">
        <v>120000</v>
      </c>
      <c r="H46" s="7"/>
    </row>
    <row r="47" spans="1:8" ht="36.75" customHeight="1">
      <c r="A47" s="32">
        <v>12</v>
      </c>
      <c r="B47" s="28" t="s">
        <v>74</v>
      </c>
      <c r="C47" s="17">
        <v>15000</v>
      </c>
      <c r="D47" s="41">
        <v>370000</v>
      </c>
      <c r="E47" s="17">
        <v>218892</v>
      </c>
      <c r="F47" s="41">
        <v>300000</v>
      </c>
      <c r="H47" s="7"/>
    </row>
    <row r="48" spans="1:8" ht="37.5" customHeight="1">
      <c r="A48" s="44">
        <v>13</v>
      </c>
      <c r="B48" s="36" t="s">
        <v>128</v>
      </c>
      <c r="C48" s="34">
        <v>7000</v>
      </c>
      <c r="D48" s="41">
        <v>250000</v>
      </c>
      <c r="E48" s="17">
        <v>245802</v>
      </c>
      <c r="F48" s="41">
        <v>700000</v>
      </c>
      <c r="H48" s="7"/>
    </row>
    <row r="49" spans="1:8" ht="33.75" customHeight="1">
      <c r="A49" s="44">
        <v>14</v>
      </c>
      <c r="B49" s="28" t="s">
        <v>72</v>
      </c>
      <c r="C49" s="17">
        <v>2000</v>
      </c>
      <c r="D49" s="41">
        <v>15000</v>
      </c>
      <c r="E49" s="17">
        <v>5557</v>
      </c>
      <c r="F49" s="41">
        <v>10000</v>
      </c>
      <c r="H49" s="6"/>
    </row>
    <row r="50" spans="1:13" ht="31.5" customHeight="1">
      <c r="A50" s="32">
        <v>15</v>
      </c>
      <c r="B50" s="28" t="s">
        <v>17</v>
      </c>
      <c r="C50" s="17">
        <v>12000</v>
      </c>
      <c r="D50" s="41">
        <v>200000</v>
      </c>
      <c r="E50" s="17">
        <v>163009</v>
      </c>
      <c r="F50" s="41">
        <v>250000</v>
      </c>
      <c r="H50" s="7"/>
      <c r="M50" s="3"/>
    </row>
    <row r="51" spans="1:13" ht="37.5" customHeight="1">
      <c r="A51" s="94">
        <v>16</v>
      </c>
      <c r="B51" s="28" t="s">
        <v>125</v>
      </c>
      <c r="C51" s="17"/>
      <c r="D51" s="41"/>
      <c r="E51" s="17">
        <v>144000</v>
      </c>
      <c r="F51" s="41">
        <v>150000</v>
      </c>
      <c r="H51" s="7"/>
      <c r="M51" s="3"/>
    </row>
    <row r="52" spans="1:13" ht="30" customHeight="1">
      <c r="A52" s="44">
        <v>17</v>
      </c>
      <c r="B52" s="36" t="s">
        <v>44</v>
      </c>
      <c r="C52" s="34"/>
      <c r="D52" s="41">
        <v>350000</v>
      </c>
      <c r="E52" s="17">
        <v>234233</v>
      </c>
      <c r="F52" s="41">
        <v>300000</v>
      </c>
      <c r="H52" s="7"/>
      <c r="M52" s="3"/>
    </row>
    <row r="53" spans="1:8" ht="48" customHeight="1">
      <c r="A53" s="44">
        <v>18</v>
      </c>
      <c r="B53" s="36" t="s">
        <v>29</v>
      </c>
      <c r="C53" s="34"/>
      <c r="D53" s="41">
        <v>700000</v>
      </c>
      <c r="E53" s="17">
        <v>333265</v>
      </c>
      <c r="F53" s="41">
        <v>850000</v>
      </c>
      <c r="H53" s="7"/>
    </row>
    <row r="54" spans="1:8" ht="39" customHeight="1">
      <c r="A54" s="107" t="s">
        <v>19</v>
      </c>
      <c r="B54" s="108"/>
      <c r="C54" s="19" t="e">
        <f>C35+C38+C39+#REF!+#REF!+C41+C42+C43+C45+C46+C47+#REF!+#REF!+C48+#REF!+C49+C50+#REF!+#REF!+#REF!</f>
        <v>#REF!</v>
      </c>
      <c r="D54" s="19">
        <f>D35+D37+D38+D39+D40+D41+D42+D43+D44+D45+D46+D47+D48+D49+D50+D52+D53</f>
        <v>9305568</v>
      </c>
      <c r="E54" s="19">
        <f>E35+E37+E38+E39+E40+E41+E42+E43+E44+E45+E46+E47+E48+E49+E50+E51+E52+E53</f>
        <v>8363091</v>
      </c>
      <c r="F54" s="19">
        <f>F35+F37+F38+F39+F40+F41+F42+F43+F44+F45+F46+F47+F48+F49+F50+F52+F53+F51</f>
        <v>11508417</v>
      </c>
      <c r="H54" s="7"/>
    </row>
    <row r="55" spans="1:8" ht="52.5" customHeight="1">
      <c r="A55" s="30" t="s">
        <v>129</v>
      </c>
      <c r="B55" s="23" t="s">
        <v>131</v>
      </c>
      <c r="C55" s="20">
        <v>350000</v>
      </c>
      <c r="D55" s="19">
        <v>3000000</v>
      </c>
      <c r="E55" s="19">
        <v>3299829</v>
      </c>
      <c r="F55" s="49">
        <v>3400000</v>
      </c>
      <c r="H55" s="7"/>
    </row>
    <row r="56" spans="1:8" ht="52.5" customHeight="1">
      <c r="A56" s="28">
        <v>1</v>
      </c>
      <c r="B56" s="36" t="s">
        <v>47</v>
      </c>
      <c r="C56" s="20"/>
      <c r="D56" s="19"/>
      <c r="E56" s="19">
        <v>912815</v>
      </c>
      <c r="F56" s="49"/>
      <c r="H56" s="7"/>
    </row>
    <row r="57" spans="1:8" ht="30" customHeight="1" hidden="1">
      <c r="A57" s="30"/>
      <c r="B57" s="65"/>
      <c r="C57" s="2"/>
      <c r="D57" s="2"/>
      <c r="E57" s="2"/>
      <c r="F57" s="41"/>
      <c r="H57" s="7"/>
    </row>
    <row r="58" spans="1:8" ht="36" customHeight="1">
      <c r="A58" s="28"/>
      <c r="B58" s="24" t="s">
        <v>130</v>
      </c>
      <c r="C58" s="20" t="e">
        <f>C54+#REF!+C55</f>
        <v>#REF!</v>
      </c>
      <c r="D58" s="19">
        <f>D54+D55</f>
        <v>12305568</v>
      </c>
      <c r="E58" s="19">
        <f>E54+E55</f>
        <v>11662920</v>
      </c>
      <c r="F58" s="49">
        <f>F54+F55</f>
        <v>14908417</v>
      </c>
      <c r="H58" s="4"/>
    </row>
    <row r="59" spans="1:6" ht="34.5" customHeight="1">
      <c r="A59" s="28"/>
      <c r="B59" s="36"/>
      <c r="C59" s="34"/>
      <c r="D59" s="17"/>
      <c r="E59" s="17">
        <f>E8+E19-E58</f>
        <v>296879</v>
      </c>
      <c r="F59" s="41"/>
    </row>
    <row r="60" spans="1:6" ht="37.5" customHeight="1">
      <c r="A60" s="26"/>
      <c r="B60" s="27" t="s">
        <v>49</v>
      </c>
      <c r="C60" s="26" t="s">
        <v>26</v>
      </c>
      <c r="D60" s="26" t="s">
        <v>61</v>
      </c>
      <c r="E60" s="18"/>
      <c r="F60" s="26"/>
    </row>
    <row r="61" spans="1:6" ht="26.25">
      <c r="A61" s="26"/>
      <c r="B61" s="26" t="s">
        <v>25</v>
      </c>
      <c r="C61" s="26"/>
      <c r="D61" s="26"/>
      <c r="E61" s="18"/>
      <c r="F61" s="26"/>
    </row>
    <row r="62" spans="1:6" ht="26.25">
      <c r="A62" s="26"/>
      <c r="B62" s="27" t="s">
        <v>50</v>
      </c>
      <c r="C62" s="26"/>
      <c r="D62" s="26"/>
      <c r="E62" s="26"/>
      <c r="F62" s="26"/>
    </row>
    <row r="63" spans="1:6" ht="26.25">
      <c r="A63" s="26"/>
      <c r="B63" s="26"/>
      <c r="C63" s="26"/>
      <c r="D63" s="26"/>
      <c r="E63" s="26"/>
      <c r="F63" s="26"/>
    </row>
    <row r="64" ht="26.25">
      <c r="F64" s="26"/>
    </row>
  </sheetData>
  <sheetProtection/>
  <mergeCells count="6">
    <mergeCell ref="D35:D36"/>
    <mergeCell ref="A5:F5"/>
    <mergeCell ref="A35:A36"/>
    <mergeCell ref="B35:B36"/>
    <mergeCell ref="A54:B54"/>
    <mergeCell ref="F35:F3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58" r:id="rId1"/>
  <rowBreaks count="1" manualBreakCount="1">
    <brk id="6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J2" sqref="J2"/>
    </sheetView>
  </sheetViews>
  <sheetFormatPr defaultColWidth="9.00390625" defaultRowHeight="12.75"/>
  <sheetData>
    <row r="1" ht="12.75">
      <c r="J1" t="s">
        <v>187</v>
      </c>
    </row>
    <row r="2" spans="2:6" ht="15.75">
      <c r="B2" s="95" t="s">
        <v>156</v>
      </c>
      <c r="C2" s="95"/>
      <c r="D2" s="95"/>
      <c r="E2" s="95"/>
      <c r="F2" s="95"/>
    </row>
    <row r="4" spans="2:7" ht="12.75">
      <c r="B4" t="s">
        <v>160</v>
      </c>
      <c r="F4" t="s">
        <v>161</v>
      </c>
      <c r="G4" t="s">
        <v>157</v>
      </c>
    </row>
    <row r="6" spans="2:7" ht="12.75">
      <c r="B6" t="s">
        <v>158</v>
      </c>
      <c r="G6" t="s">
        <v>159</v>
      </c>
    </row>
    <row r="8" spans="2:9" ht="12.75">
      <c r="B8" t="s">
        <v>162</v>
      </c>
      <c r="G8" t="s">
        <v>163</v>
      </c>
      <c r="I8" s="96">
        <v>0.9</v>
      </c>
    </row>
    <row r="10" spans="2:9" ht="12.75">
      <c r="B10" t="s">
        <v>164</v>
      </c>
      <c r="G10" t="s">
        <v>165</v>
      </c>
      <c r="I10" s="96">
        <v>0.1</v>
      </c>
    </row>
    <row r="12" ht="12.75">
      <c r="B12" t="s">
        <v>166</v>
      </c>
    </row>
    <row r="13" spans="2:7" ht="18.75" customHeight="1">
      <c r="B13" t="s">
        <v>175</v>
      </c>
      <c r="F13" t="s">
        <v>174</v>
      </c>
      <c r="G13" t="s">
        <v>167</v>
      </c>
    </row>
    <row r="15" spans="2:7" ht="12.75">
      <c r="B15" t="s">
        <v>168</v>
      </c>
      <c r="E15" t="s">
        <v>60</v>
      </c>
      <c r="F15" t="s">
        <v>174</v>
      </c>
      <c r="G15" t="s">
        <v>170</v>
      </c>
    </row>
    <row r="17" spans="2:9" ht="12.75">
      <c r="B17" t="s">
        <v>171</v>
      </c>
      <c r="E17" t="s">
        <v>60</v>
      </c>
      <c r="F17" t="s">
        <v>174</v>
      </c>
      <c r="G17" t="s">
        <v>186</v>
      </c>
      <c r="I17" s="96"/>
    </row>
    <row r="19" ht="12.75">
      <c r="B19" t="s">
        <v>172</v>
      </c>
    </row>
    <row r="20" spans="2:7" ht="12.75">
      <c r="B20" t="s">
        <v>173</v>
      </c>
      <c r="F20" t="s">
        <v>174</v>
      </c>
      <c r="G20" t="s">
        <v>176</v>
      </c>
    </row>
    <row r="22" ht="12.75">
      <c r="B22" t="s">
        <v>179</v>
      </c>
    </row>
    <row r="23" spans="2:7" ht="12.75">
      <c r="B23" t="s">
        <v>177</v>
      </c>
      <c r="F23" t="s">
        <v>174</v>
      </c>
      <c r="G23" t="s">
        <v>178</v>
      </c>
    </row>
    <row r="25" ht="12.75">
      <c r="B25" t="s">
        <v>180</v>
      </c>
    </row>
    <row r="26" spans="2:7" ht="12.75">
      <c r="B26" t="s">
        <v>173</v>
      </c>
      <c r="F26" t="s">
        <v>174</v>
      </c>
      <c r="G26" t="s">
        <v>181</v>
      </c>
    </row>
    <row r="28" spans="2:7" ht="12.75">
      <c r="B28" s="1" t="s">
        <v>182</v>
      </c>
      <c r="G28" s="1" t="s">
        <v>183</v>
      </c>
    </row>
    <row r="30" ht="12.75">
      <c r="B30" t="s">
        <v>180</v>
      </c>
    </row>
    <row r="31" spans="2:7" ht="12.75">
      <c r="B31" t="s">
        <v>177</v>
      </c>
      <c r="F31" t="s">
        <v>169</v>
      </c>
      <c r="G31" t="s">
        <v>184</v>
      </c>
    </row>
    <row r="33" ht="12.75">
      <c r="B33" s="1" t="s">
        <v>185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8" sqref="B8"/>
    </sheetView>
  </sheetViews>
  <sheetFormatPr defaultColWidth="9.00390625" defaultRowHeight="12.75"/>
  <sheetData>
    <row r="1" spans="1:2" ht="15.75">
      <c r="A1" s="97">
        <v>1</v>
      </c>
      <c r="B1" s="97" t="s">
        <v>188</v>
      </c>
    </row>
    <row r="2" spans="1:4" ht="15">
      <c r="A2" s="4" t="s">
        <v>189</v>
      </c>
      <c r="B2" s="4" t="s">
        <v>190</v>
      </c>
      <c r="C2" s="4"/>
      <c r="D2" s="4"/>
    </row>
    <row r="3" spans="1:4" ht="15">
      <c r="A3" s="4"/>
      <c r="B3" s="4" t="s">
        <v>191</v>
      </c>
      <c r="C3" s="4"/>
      <c r="D3" s="4"/>
    </row>
    <row r="4" spans="1:4" ht="15">
      <c r="A4" s="4"/>
      <c r="B4" s="4" t="s">
        <v>192</v>
      </c>
      <c r="C4" s="4"/>
      <c r="D4" s="4"/>
    </row>
    <row r="5" spans="1:4" ht="15">
      <c r="A5" s="4"/>
      <c r="B5" s="4" t="s">
        <v>193</v>
      </c>
      <c r="C5" s="4"/>
      <c r="D5" s="4"/>
    </row>
    <row r="6" spans="1:4" ht="15.75">
      <c r="A6" s="4"/>
      <c r="B6" s="97" t="s">
        <v>194</v>
      </c>
      <c r="C6" s="4"/>
      <c r="D6" s="4"/>
    </row>
    <row r="7" spans="1:4" ht="15.75">
      <c r="A7" s="4"/>
      <c r="B7" s="97" t="s">
        <v>195</v>
      </c>
      <c r="C7" s="4"/>
      <c r="D7" s="4"/>
    </row>
    <row r="8" spans="1:4" ht="15">
      <c r="A8" s="4">
        <v>2</v>
      </c>
      <c r="B8" s="118" t="s">
        <v>196</v>
      </c>
      <c r="C8" s="4"/>
      <c r="D8" s="4"/>
    </row>
    <row r="9" spans="1:4" ht="15">
      <c r="A9" s="4"/>
      <c r="B9" s="4"/>
      <c r="C9" s="4"/>
      <c r="D9" s="4"/>
    </row>
    <row r="10" spans="1:4" ht="15">
      <c r="A10" s="4"/>
      <c r="B10" s="4"/>
      <c r="C10" s="4"/>
      <c r="D10" s="4"/>
    </row>
    <row r="11" spans="1:4" ht="15">
      <c r="A11" s="4"/>
      <c r="B11" s="4" t="s">
        <v>197</v>
      </c>
      <c r="C11" s="4"/>
      <c r="D11" s="4"/>
    </row>
    <row r="12" spans="1:4" ht="15">
      <c r="A12" s="4"/>
      <c r="B12" s="4" t="s">
        <v>199</v>
      </c>
      <c r="C12" s="4"/>
      <c r="D12" s="4"/>
    </row>
    <row r="13" spans="1:4" ht="15">
      <c r="A13" s="4"/>
      <c r="B13" s="4" t="s">
        <v>198</v>
      </c>
      <c r="C13" s="4"/>
      <c r="D13" s="4"/>
    </row>
    <row r="14" spans="1:4" ht="15">
      <c r="A14" s="4"/>
      <c r="B14" s="4"/>
      <c r="C14" s="4"/>
      <c r="D14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P97"/>
  <sheetViews>
    <sheetView zoomScale="93" zoomScaleNormal="93" zoomScalePageLayoutView="0" workbookViewId="0" topLeftCell="A1">
      <selection activeCell="B78" sqref="B78"/>
    </sheetView>
  </sheetViews>
  <sheetFormatPr defaultColWidth="9.00390625" defaultRowHeight="12.75"/>
  <cols>
    <col min="1" max="1" width="2.25390625" style="0" customWidth="1"/>
    <col min="2" max="2" width="61.00390625" style="0" customWidth="1"/>
    <col min="3" max="3" width="0" style="0" hidden="1" customWidth="1"/>
    <col min="4" max="4" width="19.25390625" style="0" customWidth="1"/>
    <col min="5" max="5" width="0.37109375" style="0" customWidth="1"/>
    <col min="6" max="6" width="16.125" style="0" customWidth="1"/>
    <col min="7" max="7" width="6.625" style="0" customWidth="1"/>
  </cols>
  <sheetData>
    <row r="1" spans="1:5" ht="18.75">
      <c r="A1" s="109" t="s">
        <v>67</v>
      </c>
      <c r="B1" s="109"/>
      <c r="C1" s="109"/>
      <c r="D1" s="109"/>
      <c r="E1" s="109"/>
    </row>
    <row r="2" spans="1:5" ht="18.75">
      <c r="A2" s="110" t="s">
        <v>98</v>
      </c>
      <c r="B2" s="110"/>
      <c r="C2" s="110"/>
      <c r="D2" s="110"/>
      <c r="E2" s="110"/>
    </row>
    <row r="4" spans="1:4" ht="12.75">
      <c r="A4" s="1">
        <v>1</v>
      </c>
      <c r="B4" s="42" t="s">
        <v>35</v>
      </c>
      <c r="C4" s="15"/>
      <c r="D4" s="15"/>
    </row>
    <row r="5" spans="1:4" ht="12.75">
      <c r="A5" s="1"/>
      <c r="B5" s="15" t="s">
        <v>141</v>
      </c>
      <c r="C5" s="15"/>
      <c r="D5" s="15"/>
    </row>
    <row r="6" spans="1:4" ht="15.75" customHeight="1">
      <c r="A6" s="1"/>
      <c r="B6" s="15" t="s">
        <v>142</v>
      </c>
      <c r="C6" s="15"/>
      <c r="D6" s="15"/>
    </row>
    <row r="7" spans="1:4" ht="12.75">
      <c r="A7" s="1"/>
      <c r="B7" s="15" t="s">
        <v>106</v>
      </c>
      <c r="C7" s="15"/>
      <c r="D7" s="15"/>
    </row>
    <row r="8" spans="1:4" ht="12.75">
      <c r="A8" s="1"/>
      <c r="B8" s="50" t="s">
        <v>104</v>
      </c>
      <c r="C8" s="15"/>
      <c r="D8" s="15"/>
    </row>
    <row r="9" spans="1:4" ht="12.75">
      <c r="A9" s="1"/>
      <c r="B9" s="15" t="s">
        <v>143</v>
      </c>
      <c r="C9" s="15"/>
      <c r="D9" s="15"/>
    </row>
    <row r="10" spans="1:4" ht="12.75" hidden="1">
      <c r="A10" s="1"/>
      <c r="B10" s="15"/>
      <c r="C10" s="15"/>
      <c r="D10" s="15"/>
    </row>
    <row r="11" spans="1:4" ht="12.75" hidden="1">
      <c r="A11" s="1"/>
      <c r="B11" s="15"/>
      <c r="C11" s="15"/>
      <c r="D11" s="15"/>
    </row>
    <row r="12" spans="1:4" ht="12.75" hidden="1">
      <c r="A12" s="1"/>
      <c r="B12" s="15"/>
      <c r="C12" s="15"/>
      <c r="D12" s="15"/>
    </row>
    <row r="13" spans="1:4" ht="13.5">
      <c r="A13" s="1"/>
      <c r="B13" s="50" t="s">
        <v>144</v>
      </c>
      <c r="C13" s="15"/>
      <c r="D13" s="15"/>
    </row>
    <row r="14" spans="1:4" ht="12.75">
      <c r="A14" s="1"/>
      <c r="B14" s="15" t="s">
        <v>99</v>
      </c>
      <c r="C14" s="15"/>
      <c r="D14" s="15"/>
    </row>
    <row r="15" spans="1:4" ht="12.75">
      <c r="A15" s="1"/>
      <c r="B15" s="15" t="s">
        <v>105</v>
      </c>
      <c r="C15" s="15"/>
      <c r="D15" s="15"/>
    </row>
    <row r="16" spans="1:4" ht="15" customHeight="1">
      <c r="A16" s="1"/>
      <c r="B16" s="42" t="s">
        <v>66</v>
      </c>
      <c r="C16" s="15"/>
      <c r="D16" s="15"/>
    </row>
    <row r="17" spans="1:94" ht="16.5" customHeight="1">
      <c r="A17" s="46"/>
      <c r="B17" s="45" t="s">
        <v>145</v>
      </c>
      <c r="C17" s="45"/>
      <c r="D17" s="45"/>
      <c r="E17" s="4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</row>
    <row r="18" spans="1:94" ht="14.25" customHeight="1">
      <c r="A18" s="46" t="s">
        <v>84</v>
      </c>
      <c r="B18" s="45" t="s">
        <v>103</v>
      </c>
      <c r="C18" s="45"/>
      <c r="D18" s="45"/>
      <c r="E18" s="4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</row>
    <row r="19" spans="1:94" ht="12.75">
      <c r="A19" s="46"/>
      <c r="B19" s="47" t="s">
        <v>146</v>
      </c>
      <c r="C19" s="45"/>
      <c r="D19" s="45"/>
      <c r="E19" s="4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</row>
    <row r="20" spans="1:94" ht="3" customHeight="1">
      <c r="A20" s="46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</row>
    <row r="21" spans="1:94" ht="12.75">
      <c r="A21" s="46" t="s">
        <v>85</v>
      </c>
      <c r="B21" s="42" t="s">
        <v>36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</row>
    <row r="22" spans="1:94" ht="12.75" hidden="1">
      <c r="A22" s="46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</row>
    <row r="23" spans="1:94" ht="12.75" hidden="1">
      <c r="A23" s="46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</row>
    <row r="24" spans="1:94" ht="12.75" hidden="1">
      <c r="A24" s="46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</row>
    <row r="25" spans="1:94" ht="12.75" hidden="1">
      <c r="A25" s="4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</row>
    <row r="26" spans="1:94" ht="11.25" customHeight="1" hidden="1">
      <c r="A26" s="46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</row>
    <row r="27" spans="1:94" ht="5.25" customHeight="1">
      <c r="A27" s="46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</row>
    <row r="28" spans="1:94" ht="12.75" hidden="1">
      <c r="A28" s="46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</row>
    <row r="29" spans="1:94" ht="12.75" hidden="1">
      <c r="A29" s="4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</row>
    <row r="30" spans="1:94" ht="12.75" hidden="1">
      <c r="A30" s="46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</row>
    <row r="31" spans="1:94" ht="12" customHeight="1">
      <c r="A31" s="46"/>
      <c r="B31" s="15" t="s">
        <v>107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</row>
    <row r="32" spans="1:94" ht="5.25" customHeight="1" hidden="1">
      <c r="A32" s="4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</row>
    <row r="33" spans="1:94" ht="5.25" customHeight="1" hidden="1">
      <c r="A33" s="46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</row>
    <row r="34" spans="1:94" ht="12.75" customHeight="1">
      <c r="A34" s="46"/>
      <c r="B34" s="15" t="s">
        <v>77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</row>
    <row r="35" spans="1:94" ht="12.75" customHeight="1">
      <c r="A35" s="46"/>
      <c r="B35" s="15" t="s">
        <v>120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</row>
    <row r="36" spans="1:94" ht="12.75" customHeight="1">
      <c r="A36" s="46"/>
      <c r="B36" s="15" t="s">
        <v>147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</row>
    <row r="37" spans="1:94" ht="12.75">
      <c r="A37" s="46"/>
      <c r="B37" s="15" t="s">
        <v>148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</row>
    <row r="38" spans="1:94" ht="12.75">
      <c r="A38" s="46" t="s">
        <v>86</v>
      </c>
      <c r="B38" s="42" t="s">
        <v>52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</row>
    <row r="39" spans="1:94" ht="12.75">
      <c r="A39" s="16"/>
      <c r="B39" s="42" t="s">
        <v>149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</row>
    <row r="40" spans="1:94" ht="2.25" customHeight="1">
      <c r="A40" s="16"/>
      <c r="B40" s="4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</row>
    <row r="41" spans="1:94" ht="12.75">
      <c r="A41" s="46" t="s">
        <v>87</v>
      </c>
      <c r="B41" s="42" t="s">
        <v>53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</row>
    <row r="42" spans="1:94" ht="12.75">
      <c r="A42" s="16"/>
      <c r="B42" s="15" t="s">
        <v>108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</row>
    <row r="43" spans="1:94" ht="4.5" customHeight="1">
      <c r="A43" s="16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</row>
    <row r="44" spans="1:94" ht="12.75">
      <c r="A44" s="46" t="s">
        <v>88</v>
      </c>
      <c r="B44" s="42" t="s">
        <v>58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</row>
    <row r="45" spans="1:94" ht="14.25" customHeight="1">
      <c r="A45" s="16"/>
      <c r="B45" s="46" t="s">
        <v>109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</row>
    <row r="46" spans="1:94" ht="14.25" customHeight="1">
      <c r="A46" s="16"/>
      <c r="B46" s="46" t="s">
        <v>110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</row>
    <row r="47" spans="1:94" ht="12.75">
      <c r="A47" s="16"/>
      <c r="B47" s="42" t="s">
        <v>135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</row>
    <row r="48" spans="1:94" ht="12.75">
      <c r="A48" s="16"/>
      <c r="B48" s="69" t="s">
        <v>150</v>
      </c>
      <c r="C48" s="53"/>
      <c r="D48" s="53"/>
      <c r="E48" s="52"/>
      <c r="F48" s="52"/>
      <c r="G48" s="52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</row>
    <row r="49" spans="1:94" ht="3.75" customHeight="1">
      <c r="A49" s="16"/>
      <c r="B49" s="73"/>
      <c r="C49" s="53"/>
      <c r="D49" s="53"/>
      <c r="E49" s="52"/>
      <c r="F49" s="52"/>
      <c r="G49" s="52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</row>
    <row r="50" spans="1:94" ht="11.25" customHeight="1">
      <c r="A50" s="16"/>
      <c r="B50" s="42" t="s">
        <v>151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</row>
    <row r="51" spans="1:94" ht="11.25" customHeight="1">
      <c r="A51" s="46" t="s">
        <v>89</v>
      </c>
      <c r="B51" s="42" t="s">
        <v>111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</row>
    <row r="52" spans="1:94" ht="15" customHeight="1">
      <c r="A52" s="46" t="s">
        <v>90</v>
      </c>
      <c r="B52" s="42" t="s">
        <v>134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</row>
    <row r="53" spans="1:94" ht="13.5" customHeight="1">
      <c r="A53" s="46" t="s">
        <v>91</v>
      </c>
      <c r="B53" s="42" t="s">
        <v>152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</row>
    <row r="54" spans="1:94" ht="11.25" customHeight="1">
      <c r="A54" s="16"/>
      <c r="B54" s="42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</row>
    <row r="55" spans="1:94" ht="11.25" customHeight="1">
      <c r="A55" s="46" t="s">
        <v>81</v>
      </c>
      <c r="B55" s="42" t="s">
        <v>59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</row>
    <row r="56" spans="1:94" ht="11.25" customHeight="1">
      <c r="A56" s="46"/>
      <c r="B56" s="15" t="s">
        <v>112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</row>
    <row r="57" spans="1:94" ht="12.75">
      <c r="A57" s="46"/>
      <c r="B57" s="15" t="s">
        <v>100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</row>
    <row r="58" spans="1:94" ht="6" customHeight="1">
      <c r="A58" s="16"/>
      <c r="B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</row>
    <row r="59" spans="1:94" ht="12.75" hidden="1">
      <c r="A59" s="16"/>
      <c r="B59" s="15" t="s">
        <v>79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</row>
    <row r="60" spans="1:94" ht="12.75" hidden="1">
      <c r="A60" s="16"/>
      <c r="B60" s="15" t="s">
        <v>80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</row>
    <row r="61" spans="1:94" ht="12.75" hidden="1">
      <c r="A61" s="16"/>
      <c r="B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</row>
    <row r="62" spans="1:94" ht="12.75" hidden="1">
      <c r="A62" s="16"/>
      <c r="B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</row>
    <row r="63" spans="1:94" ht="12.75" hidden="1">
      <c r="A63" s="16"/>
      <c r="B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</row>
    <row r="64" spans="1:94" ht="12.75">
      <c r="A64" s="16"/>
      <c r="B64" s="42" t="s">
        <v>113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</row>
    <row r="65" spans="1:94" ht="12.75">
      <c r="A65" s="46" t="s">
        <v>78</v>
      </c>
      <c r="B65" s="42" t="s">
        <v>114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</row>
    <row r="66" spans="1:94" ht="12.75">
      <c r="A66" s="46"/>
      <c r="B66" s="42" t="s">
        <v>132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</row>
    <row r="67" spans="1:94" ht="12.75">
      <c r="A67" s="16"/>
      <c r="B67" s="42" t="s">
        <v>133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</row>
    <row r="68" spans="1:94" ht="12.75">
      <c r="A68" s="46" t="s">
        <v>115</v>
      </c>
      <c r="B68" s="42" t="s">
        <v>116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</row>
    <row r="69" spans="1:94" ht="12.75">
      <c r="A69" s="46" t="s">
        <v>82</v>
      </c>
      <c r="B69" s="42" t="s">
        <v>117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</row>
    <row r="70" spans="1:94" ht="12.75">
      <c r="A70" s="46"/>
      <c r="B70" s="42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</row>
    <row r="71" spans="1:94" ht="12.75">
      <c r="A71" s="46" t="s">
        <v>83</v>
      </c>
      <c r="B71" s="1" t="s">
        <v>46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</row>
    <row r="72" spans="1:94" ht="15" customHeight="1">
      <c r="A72" s="1"/>
      <c r="B72" s="15" t="s">
        <v>153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</row>
    <row r="73" spans="1:94" ht="12.75">
      <c r="A73" s="46"/>
      <c r="B73" s="42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</row>
    <row r="74" spans="1:94" ht="15.75">
      <c r="A74" s="46" t="s">
        <v>118</v>
      </c>
      <c r="B74" s="43" t="s">
        <v>23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</row>
    <row r="75" spans="1:94" ht="25.5">
      <c r="A75" s="46"/>
      <c r="B75" s="87" t="s">
        <v>154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</row>
    <row r="76" spans="1:94" ht="12.75">
      <c r="A76" s="46" t="s">
        <v>127</v>
      </c>
      <c r="B76" s="1" t="s">
        <v>119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</row>
    <row r="77" spans="1:94" ht="12.75">
      <c r="A77" s="86"/>
      <c r="B77" s="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</row>
    <row r="78" spans="1:94" ht="25.5" customHeight="1">
      <c r="A78" s="16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</row>
    <row r="79" spans="1:94" ht="16.5" customHeight="1">
      <c r="A79" s="16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</row>
    <row r="80" spans="1:94" ht="12.75">
      <c r="A80" s="16"/>
      <c r="B80" s="69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</row>
    <row r="81" spans="1:94" ht="6.75" customHeight="1">
      <c r="A81" s="16"/>
      <c r="B81" s="40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</row>
    <row r="82" spans="1:94" ht="12.75">
      <c r="A82" s="46"/>
      <c r="B82" s="69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</row>
    <row r="83" spans="1:94" ht="12.75">
      <c r="A83" s="16"/>
      <c r="B83" s="40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</row>
    <row r="84" spans="1:94" ht="12.75">
      <c r="A84" s="16"/>
      <c r="B84" s="40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</row>
    <row r="85" spans="1:94" ht="12.75">
      <c r="A85" s="16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</row>
    <row r="86" spans="1:94" ht="12.75">
      <c r="A86" s="16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</row>
    <row r="87" spans="1:94" ht="12.75">
      <c r="A87" s="16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  <row r="97" ht="12.75">
      <c r="A97" s="14"/>
    </row>
  </sheetData>
  <sheetProtection/>
  <mergeCells count="2">
    <mergeCell ref="A1:E1"/>
    <mergeCell ref="A2:E2"/>
  </mergeCells>
  <printOptions/>
  <pageMargins left="0.7" right="0.7" top="0.35" bottom="0.27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7">
      <selection activeCell="H12" sqref="H12"/>
    </sheetView>
  </sheetViews>
  <sheetFormatPr defaultColWidth="9.00390625" defaultRowHeight="12.75"/>
  <sheetData>
    <row r="1" spans="1:11" ht="21.75" customHeight="1">
      <c r="A1" s="117" t="s">
        <v>102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</row>
    <row r="2" spans="1:13" ht="45">
      <c r="A2" s="54" t="s">
        <v>10</v>
      </c>
      <c r="B2" s="54" t="s">
        <v>11</v>
      </c>
      <c r="C2" s="55" t="s">
        <v>0</v>
      </c>
      <c r="D2" s="54" t="s">
        <v>12</v>
      </c>
      <c r="E2" s="54" t="s">
        <v>39</v>
      </c>
      <c r="F2" s="54" t="s">
        <v>55</v>
      </c>
      <c r="G2" s="67" t="s">
        <v>57</v>
      </c>
      <c r="H2" s="54" t="s">
        <v>14</v>
      </c>
      <c r="I2" s="54" t="s">
        <v>40</v>
      </c>
      <c r="J2" s="54" t="s">
        <v>42</v>
      </c>
      <c r="K2" s="54" t="s">
        <v>121</v>
      </c>
      <c r="L2" s="8" t="s">
        <v>41</v>
      </c>
      <c r="M2" s="54" t="s">
        <v>122</v>
      </c>
    </row>
    <row r="3" spans="1:13" ht="33.75">
      <c r="A3" s="56" t="s">
        <v>38</v>
      </c>
      <c r="B3" s="57">
        <v>1</v>
      </c>
      <c r="C3" s="57">
        <v>1</v>
      </c>
      <c r="D3" s="57">
        <v>12</v>
      </c>
      <c r="E3" s="58">
        <v>18500</v>
      </c>
      <c r="F3" s="58">
        <f aca="true" t="shared" si="0" ref="F3:F8">E3*2.2</f>
        <v>40700</v>
      </c>
      <c r="G3" s="58"/>
      <c r="H3" s="58">
        <f>F3*12+G3</f>
        <v>488400</v>
      </c>
      <c r="I3" s="58">
        <f aca="true" t="shared" si="1" ref="I3:I11">H3*22%</f>
        <v>107448</v>
      </c>
      <c r="J3" s="58">
        <f aca="true" t="shared" si="2" ref="J3:J11">H3*0.2%</f>
        <v>976.8000000000001</v>
      </c>
      <c r="K3" s="58">
        <f aca="true" t="shared" si="3" ref="K3:K11">H3*2.9%</f>
        <v>14163.599999999999</v>
      </c>
      <c r="L3" s="88">
        <f aca="true" t="shared" si="4" ref="L3:L11">H3*5.1%</f>
        <v>24908.399999999998</v>
      </c>
      <c r="M3" s="58">
        <f aca="true" t="shared" si="5" ref="M3:M11">I3+J3+K3+L3</f>
        <v>147496.8</v>
      </c>
    </row>
    <row r="4" spans="1:13" ht="22.5">
      <c r="A4" s="56" t="s">
        <v>2</v>
      </c>
      <c r="B4" s="57">
        <v>1</v>
      </c>
      <c r="C4" s="57">
        <v>1</v>
      </c>
      <c r="D4" s="57">
        <v>12</v>
      </c>
      <c r="E4" s="58">
        <v>16200</v>
      </c>
      <c r="F4" s="58">
        <f t="shared" si="0"/>
        <v>35640</v>
      </c>
      <c r="G4" s="58" t="s">
        <v>8</v>
      </c>
      <c r="H4" s="58">
        <f>F4*12</f>
        <v>427680</v>
      </c>
      <c r="I4" s="58">
        <f t="shared" si="1"/>
        <v>94089.6</v>
      </c>
      <c r="J4" s="58">
        <f t="shared" si="2"/>
        <v>855.36</v>
      </c>
      <c r="K4" s="58">
        <f t="shared" si="3"/>
        <v>12402.72</v>
      </c>
      <c r="L4" s="89">
        <f t="shared" si="4"/>
        <v>21811.68</v>
      </c>
      <c r="M4" s="58">
        <f t="shared" si="5"/>
        <v>129159.36000000002</v>
      </c>
    </row>
    <row r="5" spans="1:13" ht="22.5">
      <c r="A5" s="56" t="s">
        <v>56</v>
      </c>
      <c r="B5" s="57">
        <v>1</v>
      </c>
      <c r="C5" s="57">
        <v>1</v>
      </c>
      <c r="D5" s="57">
        <v>12</v>
      </c>
      <c r="E5" s="58">
        <v>12792</v>
      </c>
      <c r="F5" s="58">
        <f t="shared" si="0"/>
        <v>28142.4</v>
      </c>
      <c r="G5" s="58"/>
      <c r="H5" s="58">
        <f>F5*12</f>
        <v>337708.80000000005</v>
      </c>
      <c r="I5" s="58">
        <f t="shared" si="1"/>
        <v>74295.93600000002</v>
      </c>
      <c r="J5" s="58">
        <f t="shared" si="2"/>
        <v>675.4176000000001</v>
      </c>
      <c r="K5" s="58">
        <f t="shared" si="3"/>
        <v>9793.5552</v>
      </c>
      <c r="L5" s="89">
        <f t="shared" si="4"/>
        <v>17223.148800000003</v>
      </c>
      <c r="M5" s="58">
        <f t="shared" si="5"/>
        <v>101988.05760000003</v>
      </c>
    </row>
    <row r="6" spans="1:13" ht="12.75">
      <c r="A6" s="56" t="s">
        <v>3</v>
      </c>
      <c r="B6" s="57">
        <v>1</v>
      </c>
      <c r="C6" s="57">
        <v>0.5</v>
      </c>
      <c r="D6" s="57">
        <v>12</v>
      </c>
      <c r="E6" s="58">
        <v>6400</v>
      </c>
      <c r="F6" s="58">
        <f t="shared" si="0"/>
        <v>14080.000000000002</v>
      </c>
      <c r="G6" s="58" t="s">
        <v>8</v>
      </c>
      <c r="H6" s="58">
        <f>F6*12</f>
        <v>168960.00000000003</v>
      </c>
      <c r="I6" s="58">
        <f t="shared" si="1"/>
        <v>37171.200000000004</v>
      </c>
      <c r="J6" s="58">
        <f t="shared" si="2"/>
        <v>337.9200000000001</v>
      </c>
      <c r="K6" s="58">
        <f t="shared" si="3"/>
        <v>4899.84</v>
      </c>
      <c r="L6" s="89">
        <f t="shared" si="4"/>
        <v>8616.960000000001</v>
      </c>
      <c r="M6" s="58">
        <f t="shared" si="5"/>
        <v>51025.920000000006</v>
      </c>
    </row>
    <row r="7" spans="1:13" ht="12.75">
      <c r="A7" s="56" t="s">
        <v>4</v>
      </c>
      <c r="B7" s="57">
        <v>3</v>
      </c>
      <c r="C7" s="59">
        <v>0.5</v>
      </c>
      <c r="D7" s="57">
        <v>12</v>
      </c>
      <c r="E7" s="58">
        <v>6900</v>
      </c>
      <c r="F7" s="58">
        <f>E7*2.2*3</f>
        <v>45540.00000000001</v>
      </c>
      <c r="G7" s="58" t="s">
        <v>8</v>
      </c>
      <c r="H7" s="58">
        <f>F7*12</f>
        <v>546480.0000000001</v>
      </c>
      <c r="I7" s="58">
        <f t="shared" si="1"/>
        <v>120225.60000000002</v>
      </c>
      <c r="J7" s="58">
        <f t="shared" si="2"/>
        <v>1092.9600000000003</v>
      </c>
      <c r="K7" s="58">
        <f t="shared" si="3"/>
        <v>15847.920000000002</v>
      </c>
      <c r="L7" s="88">
        <f t="shared" si="4"/>
        <v>27870.480000000003</v>
      </c>
      <c r="M7" s="58">
        <f t="shared" si="5"/>
        <v>165036.96000000005</v>
      </c>
    </row>
    <row r="8" spans="1:13" ht="12.75">
      <c r="A8" s="56" t="s">
        <v>5</v>
      </c>
      <c r="B8" s="57">
        <v>1</v>
      </c>
      <c r="C8" s="57">
        <v>0.75</v>
      </c>
      <c r="D8" s="59">
        <v>12</v>
      </c>
      <c r="E8" s="58">
        <v>9594</v>
      </c>
      <c r="F8" s="58">
        <f t="shared" si="0"/>
        <v>21106.800000000003</v>
      </c>
      <c r="G8" s="58"/>
      <c r="H8" s="58">
        <f>(F8*12)+G8</f>
        <v>253281.60000000003</v>
      </c>
      <c r="I8" s="58">
        <f t="shared" si="1"/>
        <v>55721.952000000005</v>
      </c>
      <c r="J8" s="58">
        <f t="shared" si="2"/>
        <v>506.5632000000001</v>
      </c>
      <c r="K8" s="58">
        <f t="shared" si="3"/>
        <v>7345.1664</v>
      </c>
      <c r="L8" s="89">
        <f t="shared" si="4"/>
        <v>12917.3616</v>
      </c>
      <c r="M8" s="58">
        <f t="shared" si="5"/>
        <v>76491.0432</v>
      </c>
    </row>
    <row r="9" spans="1:13" ht="22.5">
      <c r="A9" s="56" t="s">
        <v>6</v>
      </c>
      <c r="B9" s="57">
        <v>5</v>
      </c>
      <c r="C9" s="59" t="s">
        <v>9</v>
      </c>
      <c r="D9" s="57">
        <v>12</v>
      </c>
      <c r="E9" s="58">
        <v>56.8</v>
      </c>
      <c r="F9" s="58">
        <f>9338.16*2.2*5</f>
        <v>102719.76000000001</v>
      </c>
      <c r="G9" s="58"/>
      <c r="H9" s="58">
        <f>(F9*12)+G9</f>
        <v>1232637.12</v>
      </c>
      <c r="I9" s="58">
        <f t="shared" si="1"/>
        <v>271180.16640000005</v>
      </c>
      <c r="J9" s="58">
        <f t="shared" si="2"/>
        <v>2465.27424</v>
      </c>
      <c r="K9" s="58">
        <f t="shared" si="3"/>
        <v>35746.47648</v>
      </c>
      <c r="L9" s="89">
        <f t="shared" si="4"/>
        <v>62864.49312</v>
      </c>
      <c r="M9" s="58">
        <f t="shared" si="5"/>
        <v>372256.41024000006</v>
      </c>
    </row>
    <row r="10" spans="1:13" ht="22.5">
      <c r="A10" s="56" t="s">
        <v>7</v>
      </c>
      <c r="B10" s="57">
        <v>1</v>
      </c>
      <c r="C10" s="60" t="s">
        <v>9</v>
      </c>
      <c r="D10" s="57">
        <v>12</v>
      </c>
      <c r="E10" s="58">
        <v>627</v>
      </c>
      <c r="F10" s="58">
        <f>E10*2.2</f>
        <v>1379.4</v>
      </c>
      <c r="G10" s="58" t="s">
        <v>8</v>
      </c>
      <c r="H10" s="58">
        <f>F10*D10</f>
        <v>16552.800000000003</v>
      </c>
      <c r="I10" s="58">
        <f t="shared" si="1"/>
        <v>3641.6160000000004</v>
      </c>
      <c r="J10" s="58">
        <f t="shared" si="2"/>
        <v>33.10560000000001</v>
      </c>
      <c r="K10" s="58">
        <f t="shared" si="3"/>
        <v>480.03120000000007</v>
      </c>
      <c r="L10" s="88">
        <f t="shared" si="4"/>
        <v>844.1928000000001</v>
      </c>
      <c r="M10" s="58">
        <f t="shared" si="5"/>
        <v>4998.9456</v>
      </c>
    </row>
    <row r="11" spans="1:13" ht="12.75">
      <c r="A11" s="56" t="s">
        <v>155</v>
      </c>
      <c r="B11" s="57"/>
      <c r="C11" s="60"/>
      <c r="D11" s="57"/>
      <c r="E11" s="58"/>
      <c r="F11" s="58"/>
      <c r="G11" s="58">
        <v>86991.36</v>
      </c>
      <c r="H11" s="58">
        <f>G11</f>
        <v>86991.36</v>
      </c>
      <c r="I11" s="58">
        <f t="shared" si="1"/>
        <v>19138.0992</v>
      </c>
      <c r="J11" s="58">
        <f t="shared" si="2"/>
        <v>173.98272</v>
      </c>
      <c r="K11" s="58">
        <f t="shared" si="3"/>
        <v>2522.74944</v>
      </c>
      <c r="L11" s="88">
        <f t="shared" si="4"/>
        <v>4436.55936</v>
      </c>
      <c r="M11" s="58">
        <f t="shared" si="5"/>
        <v>26271.39072</v>
      </c>
    </row>
    <row r="12" spans="1:13" ht="12.75">
      <c r="A12" s="56" t="s">
        <v>24</v>
      </c>
      <c r="B12" s="61">
        <v>10</v>
      </c>
      <c r="C12" s="61"/>
      <c r="D12" s="61"/>
      <c r="E12" s="61"/>
      <c r="F12" s="62">
        <f aca="true" t="shared" si="6" ref="F12:M12">SUM(F3:F11)</f>
        <v>289308.36000000004</v>
      </c>
      <c r="G12" s="62">
        <f t="shared" si="6"/>
        <v>86991.36</v>
      </c>
      <c r="H12" s="63">
        <f>SUM(H3:H11)</f>
        <v>3558691.68</v>
      </c>
      <c r="I12" s="62">
        <f t="shared" si="6"/>
        <v>782912.1696000003</v>
      </c>
      <c r="J12" s="62">
        <f t="shared" si="6"/>
        <v>7117.383360000001</v>
      </c>
      <c r="K12" s="90">
        <f t="shared" si="6"/>
        <v>103202.05872</v>
      </c>
      <c r="L12" s="89">
        <f t="shared" si="6"/>
        <v>181493.27568000002</v>
      </c>
      <c r="M12" s="63">
        <f t="shared" si="6"/>
        <v>1074724.88736</v>
      </c>
    </row>
    <row r="14" spans="1:11" ht="12.75">
      <c r="A14" s="64" t="s">
        <v>43</v>
      </c>
      <c r="B14" s="64"/>
      <c r="C14" s="64"/>
      <c r="D14" s="64"/>
      <c r="E14" s="64"/>
      <c r="F14" s="52"/>
      <c r="G14" s="52"/>
      <c r="H14" s="52"/>
      <c r="I14" s="52"/>
      <c r="J14" s="52"/>
      <c r="K14" s="52"/>
    </row>
    <row r="15" spans="1:11" ht="12.75">
      <c r="A15" s="52" t="s">
        <v>137</v>
      </c>
      <c r="B15" s="52"/>
      <c r="C15" s="52"/>
      <c r="D15" s="52"/>
      <c r="E15" s="52"/>
      <c r="F15" s="52"/>
      <c r="G15" s="52"/>
      <c r="H15" s="66"/>
      <c r="I15" s="66">
        <f>H12</f>
        <v>3558691.68</v>
      </c>
      <c r="J15" s="66" t="s">
        <v>123</v>
      </c>
      <c r="K15" s="66">
        <f>I15*30.2%</f>
        <v>1074724.88736</v>
      </c>
    </row>
    <row r="16" spans="1:11" ht="12.75">
      <c r="A16" s="52"/>
      <c r="B16" s="52"/>
      <c r="C16" s="52"/>
      <c r="D16" s="52"/>
      <c r="E16" s="52"/>
      <c r="F16" s="52"/>
      <c r="G16" s="52"/>
      <c r="H16" s="66"/>
      <c r="I16" s="66"/>
      <c r="J16" s="52"/>
      <c r="K16" s="52"/>
    </row>
    <row r="17" spans="1:11" ht="12.75">
      <c r="A17" s="52" t="s">
        <v>101</v>
      </c>
      <c r="B17" s="52"/>
      <c r="C17" s="52"/>
      <c r="D17" s="52"/>
      <c r="E17" s="52"/>
      <c r="F17" s="52"/>
      <c r="G17" s="52"/>
      <c r="H17" s="68">
        <v>60000</v>
      </c>
      <c r="I17" s="68">
        <f>I15+I16</f>
        <v>3558691.68</v>
      </c>
      <c r="J17" s="52"/>
      <c r="K17" s="68">
        <f>SUM(K15:K16)</f>
        <v>1074724.88736</v>
      </c>
    </row>
    <row r="18" spans="1:11" ht="12.75">
      <c r="A18" s="71"/>
      <c r="B18" s="52"/>
      <c r="C18" s="52"/>
      <c r="D18" s="52"/>
      <c r="E18" s="52"/>
      <c r="F18" s="70"/>
      <c r="G18" s="66"/>
      <c r="H18" s="72" t="s">
        <v>136</v>
      </c>
      <c r="I18" s="52">
        <v>400000</v>
      </c>
      <c r="J18" s="52"/>
      <c r="K18" s="52">
        <f>I18*30%</f>
        <v>120000</v>
      </c>
    </row>
    <row r="19" spans="1:11" ht="12.75">
      <c r="A19" s="52"/>
      <c r="B19" s="52"/>
      <c r="C19" s="52"/>
      <c r="D19" s="52"/>
      <c r="E19" s="52"/>
      <c r="F19" s="52"/>
      <c r="G19" s="52"/>
      <c r="H19" s="66"/>
      <c r="I19" s="68">
        <f>I17+I18</f>
        <v>3958691.68</v>
      </c>
      <c r="J19" s="73" t="s">
        <v>63</v>
      </c>
      <c r="K19" s="91">
        <f>K17+K18</f>
        <v>1194724.88736</v>
      </c>
    </row>
    <row r="20" spans="1:10" ht="12.75">
      <c r="A20" s="64"/>
      <c r="B20" s="64"/>
      <c r="C20" s="64"/>
      <c r="D20" s="64"/>
      <c r="E20" s="64"/>
      <c r="F20" s="52"/>
      <c r="G20" s="52"/>
      <c r="H20" s="66"/>
      <c r="I20" s="52"/>
      <c r="J20" s="52"/>
    </row>
    <row r="21" spans="1:11" ht="12.75">
      <c r="A21" s="111"/>
      <c r="B21" s="112"/>
      <c r="C21" s="112"/>
      <c r="D21" s="112"/>
      <c r="E21" s="112"/>
      <c r="F21" s="112"/>
      <c r="G21" s="112"/>
      <c r="H21" s="112"/>
      <c r="I21" s="112"/>
      <c r="J21" s="112"/>
      <c r="K21" s="112"/>
    </row>
    <row r="22" spans="1:11" ht="12.75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</row>
    <row r="23" spans="1:11" ht="2.25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hidden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12.75">
      <c r="A25" s="115" t="s">
        <v>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</row>
    <row r="26" spans="1:11" ht="12.75">
      <c r="A26" s="116" t="s">
        <v>76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</row>
    <row r="27" spans="1:9" ht="12.75">
      <c r="A27" s="1" t="s">
        <v>75</v>
      </c>
      <c r="I27" s="52"/>
    </row>
  </sheetData>
  <sheetProtection/>
  <mergeCells count="6">
    <mergeCell ref="A21:K21"/>
    <mergeCell ref="A22:K22"/>
    <mergeCell ref="A23:K23"/>
    <mergeCell ref="A25:K25"/>
    <mergeCell ref="A26:K26"/>
    <mergeCell ref="A1:K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не скажу!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нету</dc:creator>
  <cp:keywords/>
  <dc:description/>
  <cp:lastModifiedBy>user</cp:lastModifiedBy>
  <cp:lastPrinted>2021-03-25T13:22:42Z</cp:lastPrinted>
  <dcterms:created xsi:type="dcterms:W3CDTF">2010-01-27T06:34:21Z</dcterms:created>
  <dcterms:modified xsi:type="dcterms:W3CDTF">2021-03-25T13:22:50Z</dcterms:modified>
  <cp:category/>
  <cp:version/>
  <cp:contentType/>
  <cp:contentStatus/>
</cp:coreProperties>
</file>