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95" windowHeight="8805" activeTab="4"/>
  </bookViews>
  <sheets>
    <sheet name="смета" sheetId="1" r:id="rId1"/>
    <sheet name="Приложение №2" sheetId="2" r:id="rId2"/>
    <sheet name="расчет" sheetId="3" r:id="rId3"/>
    <sheet name="Приложение 1" sheetId="4" r:id="rId4"/>
    <sheet name="Зп" sheetId="5" r:id="rId5"/>
  </sheets>
  <definedNames>
    <definedName name="_xlnm.Print_Area" localSheetId="0">'смета'!$A$1:$F$65</definedName>
  </definedNames>
  <calcPr fullCalcOnLoad="1" refMode="R1C1"/>
</workbook>
</file>

<file path=xl/sharedStrings.xml><?xml version="1.0" encoding="utf-8"?>
<sst xmlns="http://schemas.openxmlformats.org/spreadsheetml/2006/main" count="214" uniqueCount="198">
  <si>
    <t>ставка</t>
  </si>
  <si>
    <t>Председатель</t>
  </si>
  <si>
    <t>Гл бухгалтер</t>
  </si>
  <si>
    <t>Энергетик</t>
  </si>
  <si>
    <t>Электрик</t>
  </si>
  <si>
    <t>Мастер</t>
  </si>
  <si>
    <t>Вахтер</t>
  </si>
  <si>
    <t>Уборщица офиса</t>
  </si>
  <si>
    <t>-</t>
  </si>
  <si>
    <t>почасовая оплата</t>
  </si>
  <si>
    <t>должность</t>
  </si>
  <si>
    <t>единица</t>
  </si>
  <si>
    <t>число месяцев</t>
  </si>
  <si>
    <t>ИТОГО</t>
  </si>
  <si>
    <t>начислено (ЗА ГОД)</t>
  </si>
  <si>
    <t>I</t>
  </si>
  <si>
    <t>Наименование деятельности</t>
  </si>
  <si>
    <t>Услуги банка</t>
  </si>
  <si>
    <t>Хозяйственная деятельность</t>
  </si>
  <si>
    <t>Итого по I разделу</t>
  </si>
  <si>
    <t>Поступление членских взносов</t>
  </si>
  <si>
    <t>ПРИХОДНАЯ ЧАСТЬ</t>
  </si>
  <si>
    <t>Содержание и эксплуатация воздушных линий и подстанций</t>
  </si>
  <si>
    <t>Итого:</t>
  </si>
  <si>
    <t>Председатель собрания</t>
  </si>
  <si>
    <t>___________________</t>
  </si>
  <si>
    <t>план 2012 г                        210 руб. с сотки</t>
  </si>
  <si>
    <t>Оплата за потребленную электроэнергию полученная</t>
  </si>
  <si>
    <t xml:space="preserve">Обслуживание и содержание ЛЭП и двух трансформаторов. </t>
  </si>
  <si>
    <t>Поступление членских взносов за прошлые года</t>
  </si>
  <si>
    <t>Поступление денежных средств от аренды магазина</t>
  </si>
  <si>
    <t>Содержание центральных дорог</t>
  </si>
  <si>
    <t>Возмещение целевых взносов по эл/эн для впервые подключающихся</t>
  </si>
  <si>
    <t>Статья на содержание центральных дорог</t>
  </si>
  <si>
    <t>Ремонт дренажных канав и пожарных водоемов</t>
  </si>
  <si>
    <r>
      <t>365256</t>
    </r>
    <r>
      <rPr>
        <b/>
        <sz val="20"/>
        <rFont val="Times New Roman"/>
        <family val="1"/>
      </rPr>
      <t xml:space="preserve">    </t>
    </r>
    <r>
      <rPr>
        <sz val="20"/>
        <rFont val="Times New Roman"/>
        <family val="1"/>
      </rPr>
      <t xml:space="preserve">в тч налоги штатных работников и по договорам </t>
    </r>
  </si>
  <si>
    <t>Председатель правления</t>
  </si>
  <si>
    <t>оклад</t>
  </si>
  <si>
    <t>ПФ</t>
  </si>
  <si>
    <t>ФФОМС</t>
  </si>
  <si>
    <t>ФСС</t>
  </si>
  <si>
    <t>Пояснения</t>
  </si>
  <si>
    <t>Прочие расходы</t>
  </si>
  <si>
    <t>Прочие доходы (пени, возврат судебных издержек)</t>
  </si>
  <si>
    <t xml:space="preserve">Расчет ФОТ. Штатное расписание </t>
  </si>
  <si>
    <t>Разница между оплаченной электроэнергией и полученной от садоводов</t>
  </si>
  <si>
    <t xml:space="preserve">УТВЕРЖДЕНО </t>
  </si>
  <si>
    <t>Составил главный бухгалтер</t>
  </si>
  <si>
    <t>Секретарь собрания</t>
  </si>
  <si>
    <t>Оплата проезда по служебным поездкам (компенсации председател.)</t>
  </si>
  <si>
    <t>Оплата проезда по служебным поездкам (компенсации председателю)</t>
  </si>
  <si>
    <t>Оплата проезда к месту отдыха и обратно работникам СНТ</t>
  </si>
  <si>
    <t>Оплата к месту отдыха сотрудникам и обратно</t>
  </si>
  <si>
    <t>ФОТ за месяц</t>
  </si>
  <si>
    <t>Делопроизводитель</t>
  </si>
  <si>
    <t>доплата за праздники,        компенсация,  коэф.повышения з/п</t>
  </si>
  <si>
    <t>Офисные, почтовые, канцелярские расходы:</t>
  </si>
  <si>
    <t xml:space="preserve">Расходы на хоз.двор, вахта: </t>
  </si>
  <si>
    <t xml:space="preserve"> </t>
  </si>
  <si>
    <t>Матросова О.М.</t>
  </si>
  <si>
    <t>Всего:</t>
  </si>
  <si>
    <t>Общим собранием СНТ "Уйма"</t>
  </si>
  <si>
    <t>Приобретение и установка нового трансформатора</t>
  </si>
  <si>
    <t>Удорожание</t>
  </si>
  <si>
    <t>ПРИЛОЖЕНИЕ 1.</t>
  </si>
  <si>
    <t xml:space="preserve">Оплата коммунальных услуг офиса </t>
  </si>
  <si>
    <t>Затраты по аренде офиса  (КУМИиЗО)</t>
  </si>
  <si>
    <r>
      <t>Услуги связи</t>
    </r>
    <r>
      <rPr>
        <sz val="16"/>
        <rFont val="Times New Roman"/>
        <family val="1"/>
      </rPr>
      <t xml:space="preserve"> (офисный телефон, моб.связь,интернет)</t>
    </r>
  </si>
  <si>
    <t>Офисные хозрасходы ( канцелярские, почтовые, ремонт ПК)</t>
  </si>
  <si>
    <t>Налог на доходы (при УСНО)</t>
  </si>
  <si>
    <t>Оплата по договорам гражданского-правового характера</t>
  </si>
  <si>
    <t>Расходы на хоз.двор (вахта)</t>
  </si>
  <si>
    <t>Гл.бухгалтер</t>
  </si>
  <si>
    <t xml:space="preserve">                                                                                                                                                                           </t>
  </si>
  <si>
    <t xml:space="preserve">Обустройство пожарных водоёмов: </t>
  </si>
  <si>
    <t>11</t>
  </si>
  <si>
    <t>ограждение контейнерной площадки 45 000,00</t>
  </si>
  <si>
    <t xml:space="preserve">засыпать яму у плотформы </t>
  </si>
  <si>
    <t>10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</si>
  <si>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</si>
  <si>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</si>
  <si>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</si>
  <si>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</si>
  <si>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</si>
  <si>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</si>
  <si>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</si>
  <si>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</si>
  <si>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</si>
  <si>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</si>
  <si>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Остаток на 01.01 2020</t>
  </si>
  <si>
    <r>
      <t xml:space="preserve">план на 2021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</si>
  <si>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t xml:space="preserve">Компенсация отпуска </t>
  </si>
  <si>
    <t xml:space="preserve">Вывоз ТКО </t>
  </si>
  <si>
    <r>
      <t>Оплата железнодор. транспортом по России и личным транспортом (автомобиль)</t>
    </r>
    <r>
      <rPr>
        <b/>
        <sz val="10"/>
        <rFont val="Times New Roman"/>
        <family val="1"/>
      </rPr>
      <t xml:space="preserve"> 30 000 руб.</t>
    </r>
  </si>
  <si>
    <t>Оплата СБИС-электронная отчетность , Хостинг - сайт,</t>
  </si>
  <si>
    <t>обслуживание оргтехники,заправка картриджа,</t>
  </si>
  <si>
    <t>Затраты по аренде офиса - 25 000 руб.</t>
  </si>
  <si>
    <t xml:space="preserve">Прочие расходы: </t>
  </si>
  <si>
    <t>12</t>
  </si>
  <si>
    <t>Договор с ООО "Защитник" - 150 000,00</t>
  </si>
  <si>
    <t>Услуги банка: 250 000руб.</t>
  </si>
  <si>
    <t>15</t>
  </si>
  <si>
    <t>ФСС НК РФ</t>
  </si>
  <si>
    <t>ИТОГО взносы</t>
  </si>
  <si>
    <t>взносы</t>
  </si>
  <si>
    <t>Услуги ООО "Защитник"</t>
  </si>
  <si>
    <t>16</t>
  </si>
  <si>
    <t>Ремонт дрен канав и  пожарных водоемов</t>
  </si>
  <si>
    <t>II</t>
  </si>
  <si>
    <t>Всего расходов по разделу                   I</t>
  </si>
  <si>
    <t>Оплата за потребленную электроэнергию перечисленная ООО "ТГК-2 Энергосбыт"</t>
  </si>
  <si>
    <t>госпошлина судебные издержки, вознаграждения</t>
  </si>
  <si>
    <t>по дог.подр.</t>
  </si>
  <si>
    <t xml:space="preserve">Вывоз ТБО </t>
  </si>
  <si>
    <t>ФОТ штатных работников</t>
  </si>
  <si>
    <t>Взносы в ПФ, ФФОМС, ФСС, ИФНС</t>
  </si>
  <si>
    <t>Общая площадь земельных участков СНТ    -</t>
  </si>
  <si>
    <t>11 953,13 соток</t>
  </si>
  <si>
    <t xml:space="preserve">    -</t>
  </si>
  <si>
    <t>Площадь земельных участков с з/энергией   -</t>
  </si>
  <si>
    <t>Площадь земельных участков без э/энергии -</t>
  </si>
  <si>
    <t>Расходы соответственно составили:</t>
  </si>
  <si>
    <t>На площадь без э/энергии</t>
  </si>
  <si>
    <t xml:space="preserve">       -</t>
  </si>
  <si>
    <t>Фонд оплаты труда электриков</t>
  </si>
  <si>
    <t>ФОТ электриков, приходящийся на площадь</t>
  </si>
  <si>
    <t>участков с э/энергией</t>
  </si>
  <si>
    <t xml:space="preserve">     -</t>
  </si>
  <si>
    <t xml:space="preserve">На площадь участков с э/энергией  </t>
  </si>
  <si>
    <t>участков без э/энергии</t>
  </si>
  <si>
    <t xml:space="preserve">ФОТ электриков, приходящийся на площадь </t>
  </si>
  <si>
    <t xml:space="preserve">Затраты, приходящиеся на площадь </t>
  </si>
  <si>
    <t>Членский взнос с сотки электроф. участков  -</t>
  </si>
  <si>
    <t>Приложение №2</t>
  </si>
  <si>
    <t>Расчет величины взносов</t>
  </si>
  <si>
    <t xml:space="preserve">            -</t>
  </si>
  <si>
    <t>Сумма взноса за первичное подключение к электросетям СНТ "Уйма" - 10 000 руб.</t>
  </si>
  <si>
    <t>Составил главный бухгалтер      _______________ Матросова О.М.</t>
  </si>
  <si>
    <t>Секретарь собрания                 ______________</t>
  </si>
  <si>
    <t>Председатель собрания          _______________</t>
  </si>
  <si>
    <t>план на 2021 г</t>
  </si>
  <si>
    <t xml:space="preserve">Взнос для переоформления документов </t>
  </si>
  <si>
    <r>
      <t xml:space="preserve">факт на 2021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</si>
  <si>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r>
      <t xml:space="preserve">план на 2022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</si>
  <si>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t>факт 2021 года</t>
  </si>
  <si>
    <t>Оплата праздничных 14 дней * 24 часа  * 61,70 (ставка вахтера)* 2.2 = 45608,67</t>
  </si>
  <si>
    <t>Компенсация</t>
  </si>
  <si>
    <t>"      "                         2022 года</t>
  </si>
  <si>
    <t xml:space="preserve">Приходно - расходная смета СНТ "УЙМА" на 2022 год </t>
  </si>
  <si>
    <t>Расходы  11 874 889 рублей</t>
  </si>
  <si>
    <t>Общая площадь СНТ 11 963,33</t>
  </si>
  <si>
    <t>Площадь с эл/эн   10 855,98 соток</t>
  </si>
  <si>
    <t>Площадь без эл/эн  1 107,35 соток</t>
  </si>
  <si>
    <t>10 847 220 руб. : 10 855,98 соток = 1000 рублей</t>
  </si>
  <si>
    <t>1 027 669 рублей :1 107,39 = 930 рублей</t>
  </si>
  <si>
    <t>Расчет расходной части сметы на 2022 год</t>
  </si>
  <si>
    <r>
      <t>Уборка снега всей территории 100 часов * 2000 руб =  200</t>
    </r>
    <r>
      <rPr>
        <b/>
        <sz val="10"/>
        <rFont val="Times New Roman"/>
        <family val="1"/>
      </rPr>
      <t xml:space="preserve"> 000 руб.</t>
    </r>
  </si>
  <si>
    <r>
      <t>Грейдерование  1850 руб/час * 10 часов 1 заявка = 18500 * 142 заявок =</t>
    </r>
    <r>
      <rPr>
        <b/>
        <sz val="10"/>
        <rFont val="Times New Roman"/>
        <family val="1"/>
      </rPr>
      <t>222 000 руб.</t>
    </r>
  </si>
  <si>
    <r>
      <t xml:space="preserve">Щебень 400 т ,( стоимость 1 тонны 2000,00 рублей) </t>
    </r>
    <r>
      <rPr>
        <b/>
        <sz val="10"/>
        <rFont val="Times New Roman"/>
        <family val="1"/>
      </rPr>
      <t xml:space="preserve"> 800 000 руб.</t>
    </r>
  </si>
  <si>
    <t>Засыпка щебнем улицы Западного проезда</t>
  </si>
  <si>
    <r>
      <t>Доставка транспортом 400 т * 1100 руб=44</t>
    </r>
    <r>
      <rPr>
        <b/>
        <sz val="10"/>
        <rFont val="Times New Roman"/>
        <family val="1"/>
      </rPr>
      <t>0 000 руб.</t>
    </r>
  </si>
  <si>
    <r>
      <t>Планировка дороги 50 часов х1850=92</t>
    </r>
    <r>
      <rPr>
        <b/>
        <sz val="10"/>
        <rFont val="Times New Roman"/>
        <family val="1"/>
      </rPr>
      <t xml:space="preserve"> 5</t>
    </r>
    <r>
      <rPr>
        <b/>
        <i/>
        <sz val="10"/>
        <rFont val="Times New Roman"/>
        <family val="1"/>
      </rPr>
      <t>00 руб</t>
    </r>
  </si>
  <si>
    <t xml:space="preserve">Отыпка песком:  </t>
  </si>
  <si>
    <r>
      <t>Машина 7 500 руб*20= 150</t>
    </r>
    <r>
      <rPr>
        <b/>
        <sz val="10"/>
        <rFont val="Times New Roman"/>
        <family val="1"/>
      </rPr>
      <t xml:space="preserve"> 000 руб</t>
    </r>
  </si>
  <si>
    <t>Итого:  2 000 000,00</t>
  </si>
  <si>
    <r>
      <t xml:space="preserve">Договор с ЭкоИнтегратором ,  вывоз КГМ         </t>
    </r>
    <r>
      <rPr>
        <b/>
        <sz val="10"/>
        <rFont val="Times New Roman"/>
        <family val="1"/>
      </rPr>
      <t xml:space="preserve">  1 700 000 руб</t>
    </r>
  </si>
  <si>
    <t xml:space="preserve">углубление пожарного водоёма -  8 линии, 12 улиц, 4 ряда     </t>
  </si>
  <si>
    <r>
      <t>Всего:</t>
    </r>
    <r>
      <rPr>
        <b/>
        <sz val="10"/>
        <rFont val="Times New Roman"/>
        <family val="1"/>
      </rPr>
      <t xml:space="preserve"> 450 000 руб.</t>
    </r>
  </si>
  <si>
    <t>Итого оплата проезда: 15 000 рублей</t>
  </si>
  <si>
    <t xml:space="preserve"> покупка канц.товаров, бумага А-4, почтовых расходов</t>
  </si>
  <si>
    <t>Заказ стеллажей под документы</t>
  </si>
  <si>
    <t>Всего: 160 000 руб.</t>
  </si>
  <si>
    <t>Затраты по содержанию офиса:коммун.пл., отопление, х/в - 60 000,00</t>
  </si>
  <si>
    <t>Услуги связи  офисный телефон, мобильная связь, интернет - 25 000,00</t>
  </si>
  <si>
    <t>покупка дров, ремонт вахты, туалета, установка автобусной площадки,</t>
  </si>
  <si>
    <t>ремонт мостков в районе 5 линии- Малая Кудьма,ремонт дороги при въезде в СНТ и прочее</t>
  </si>
  <si>
    <t>Всего: 350 000 руб.</t>
  </si>
  <si>
    <t>штрафы -  250 000 руб.</t>
  </si>
  <si>
    <r>
      <t xml:space="preserve">Годовой расчет: з/пл 4 053 294.+ взносы </t>
    </r>
    <r>
      <rPr>
        <b/>
        <sz val="10"/>
        <rFont val="Times New Roman"/>
        <family val="1"/>
      </rPr>
      <t>1 299 595 руб.</t>
    </r>
  </si>
  <si>
    <r>
      <t>Устранение аварий, замена и выравнивание опор, приобретение пломбировочного маптериала ,приобретение инструмента-</t>
    </r>
    <r>
      <rPr>
        <b/>
        <sz val="10"/>
        <rFont val="Times New Roman"/>
        <family val="1"/>
      </rPr>
      <t xml:space="preserve"> 800 000 руб.</t>
    </r>
  </si>
  <si>
    <t>Количество электрофицированных участков - 1764</t>
  </si>
  <si>
    <t>Расчет размеров членских взносов на 2022 год.</t>
  </si>
  <si>
    <t xml:space="preserve">Расходы на 2022 год составили     </t>
  </si>
  <si>
    <t>11 874 889 руб.</t>
  </si>
  <si>
    <t xml:space="preserve">10 855,98 соток    -    </t>
  </si>
  <si>
    <t>1 107,35  соток     -</t>
  </si>
  <si>
    <t>10 775 274 руб. (11 874 889 руб. * 90,74%)</t>
  </si>
  <si>
    <t>1 099 615 руб. (11 874 889 руб. * 9,26%)</t>
  </si>
  <si>
    <t>776 952 руб.     -  100%</t>
  </si>
  <si>
    <t>705 006 руб. (776 952 руб. * 90,74%)</t>
  </si>
  <si>
    <t>71 946 руб.   (776 952 руб. * 9,26%)</t>
  </si>
  <si>
    <t xml:space="preserve">10 847 220 руб.  (10 775 274 руб.+ 71 946 руб.) </t>
  </si>
  <si>
    <r>
      <t xml:space="preserve">10 847 220 руб. : 10 855,98 соток = </t>
    </r>
    <r>
      <rPr>
        <b/>
        <u val="single"/>
        <sz val="10"/>
        <rFont val="Arial Cyr"/>
        <family val="0"/>
      </rPr>
      <t>1000 руб.</t>
    </r>
  </si>
  <si>
    <t>1 027 669 руб.(1 099 615 руб. - 71 946руб.)</t>
  </si>
  <si>
    <r>
      <t xml:space="preserve">Членский взнос с сотки не электроф. участков - 1 027 669 руб. : 1 107,35 соток = </t>
    </r>
    <r>
      <rPr>
        <b/>
        <u val="single"/>
        <sz val="10"/>
        <rFont val="Arial Cyr"/>
        <family val="0"/>
      </rPr>
      <t>930 руб</t>
    </r>
    <r>
      <rPr>
        <b/>
        <sz val="10"/>
        <rFont val="Arial Cyr"/>
        <family val="0"/>
      </rPr>
      <t>.</t>
    </r>
  </si>
  <si>
    <t>Председатель правления СНТ "Уйма"   ____________________ Н.Ю. Ястребинская</t>
  </si>
  <si>
    <t>Главный бухгалтер   __________________________ О.М. Матросова</t>
  </si>
  <si>
    <t>Годовой расчет ФОТ 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</si>
</sst>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0.000000"/>
    <numFmt numFmtId="183" formatCode="0.00000"/>
    <numFmt numFmtId="184" formatCode="0.0000"/>
    <numFmt numFmtId="185" formatCode="#,##0.0"/>
    <numFmt numFmtId="186" formatCode="#,##0.00&quot;р.&quot;"/>
    <numFmt numFmtId="187" formatCode="#,##0.00\ &quot;₽&quot;"/>
    <numFmt numFmtId="188" formatCode="#,##0.00\ _₽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8"/>
      <name val="Arial Cyr"/>
      <family val="0"/>
    </font>
    <font>
      <b/>
      <sz val="22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u val="single"/>
      <sz val="2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i/>
      <sz val="20"/>
      <name val="Times New Roman"/>
      <family val="1"/>
    </font>
    <font>
      <sz val="22"/>
      <name val="Arial Cyr"/>
      <family val="0"/>
    </font>
    <font>
      <b/>
      <i/>
      <sz val="10"/>
      <name val="Times New Roman"/>
      <family val="1"/>
    </font>
    <font>
      <b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3" fontId="16" fillId="0" borderId="1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3" fontId="18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3" fontId="16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0" fontId="22" fillId="0" borderId="0" xfId="0" applyFont="1" applyAlignment="1">
      <alignment horizontal="left" wrapText="1"/>
    </xf>
    <xf numFmtId="49" fontId="22" fillId="0" borderId="0" xfId="0" applyNumberFormat="1" applyFont="1" applyAlignment="1">
      <alignment/>
    </xf>
    <xf numFmtId="0" fontId="13" fillId="0" borderId="0" xfId="0" applyFont="1" applyAlignment="1">
      <alignment horizontal="left" wrapText="1"/>
    </xf>
    <xf numFmtId="0" fontId="16" fillId="33" borderId="10" xfId="0" applyFont="1" applyFill="1" applyBorder="1" applyAlignment="1">
      <alignment wrapText="1"/>
    </xf>
    <xf numFmtId="3" fontId="18" fillId="0" borderId="1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2" fontId="27" fillId="0" borderId="0" xfId="0" applyNumberFormat="1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2" fontId="3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7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2" fontId="27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/>
    </xf>
    <xf numFmtId="0" fontId="33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6" fillId="0" borderId="10" xfId="0" applyFont="1" applyBorder="1" applyAlignment="1">
      <alignment vertical="center" wrapText="1"/>
    </xf>
    <xf numFmtId="49" fontId="16" fillId="33" borderId="1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35" fillId="0" borderId="0" xfId="0" applyNumberFormat="1" applyFont="1" applyAlignment="1">
      <alignment/>
    </xf>
    <xf numFmtId="3" fontId="16" fillId="0" borderId="11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6" fillId="0" borderId="15" xfId="0" applyNumberFormat="1" applyFont="1" applyBorder="1" applyAlignment="1">
      <alignment horizontal="right" vertical="center" wrapText="1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16" fillId="0" borderId="15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wrapText="1" readingOrder="1"/>
    </xf>
    <xf numFmtId="0" fontId="16" fillId="0" borderId="15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2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73" fillId="33" borderId="0" xfId="0" applyFont="1" applyFill="1" applyAlignment="1">
      <alignment horizontal="center"/>
    </xf>
    <xf numFmtId="0" fontId="73" fillId="33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60" zoomScaleNormal="85" zoomScalePageLayoutView="0" workbookViewId="0" topLeftCell="A43">
      <selection activeCell="F39" sqref="F39"/>
    </sheetView>
  </sheetViews>
  <sheetFormatPr defaultColWidth="9.00390625" defaultRowHeight="12.75"/>
  <cols>
    <col min="1" max="1" width="5.625" style="0" customWidth="1"/>
    <col min="2" max="2" width="77.625" style="0" customWidth="1"/>
    <col min="3" max="3" width="29.625" style="0" hidden="1" customWidth="1"/>
    <col min="4" max="4" width="27.125" style="0" customWidth="1"/>
    <col min="5" max="6" width="26.75390625" style="0" customWidth="1"/>
    <col min="8" max="8" width="18.375" style="0" customWidth="1"/>
    <col min="9" max="9" width="4.25390625" style="0" customWidth="1"/>
    <col min="11" max="11" width="11.25390625" style="0" customWidth="1"/>
    <col min="12" max="12" width="9.25390625" style="0" customWidth="1"/>
    <col min="13" max="13" width="10.375" style="0" customWidth="1"/>
  </cols>
  <sheetData>
    <row r="1" spans="5:6" ht="39.75" customHeight="1">
      <c r="E1" s="11" t="s">
        <v>46</v>
      </c>
      <c r="F1" s="11"/>
    </row>
    <row r="2" spans="4:6" ht="26.25" customHeight="1">
      <c r="D2" s="12" t="s">
        <v>61</v>
      </c>
      <c r="E2" s="83"/>
      <c r="F2" s="13"/>
    </row>
    <row r="3" spans="2:8" ht="27.75" customHeight="1">
      <c r="B3" s="51"/>
      <c r="D3" s="12"/>
      <c r="E3" s="13" t="s">
        <v>147</v>
      </c>
      <c r="F3" s="13"/>
      <c r="H3" s="5"/>
    </row>
    <row r="4" spans="2:8" ht="20.25" customHeight="1">
      <c r="B4" s="4"/>
      <c r="E4" s="10"/>
      <c r="F4" s="9"/>
      <c r="H4" s="5"/>
    </row>
    <row r="5" spans="1:8" ht="67.5" customHeight="1">
      <c r="A5" s="104" t="s">
        <v>148</v>
      </c>
      <c r="B5" s="105"/>
      <c r="C5" s="105"/>
      <c r="D5" s="105"/>
      <c r="E5" s="105"/>
      <c r="F5" s="106"/>
      <c r="H5" s="6"/>
    </row>
    <row r="6" spans="1:8" ht="38.25" customHeight="1">
      <c r="A6" s="76"/>
      <c r="B6" s="80" t="s">
        <v>21</v>
      </c>
      <c r="C6" s="77"/>
      <c r="D6" s="77"/>
      <c r="E6" s="77"/>
      <c r="F6" s="78"/>
      <c r="H6" s="6"/>
    </row>
    <row r="7" spans="1:8" ht="58.5" customHeight="1">
      <c r="A7" s="81"/>
      <c r="B7" s="82"/>
      <c r="C7" s="82"/>
      <c r="D7" s="37" t="s">
        <v>140</v>
      </c>
      <c r="E7" s="93" t="s">
        <v>142</v>
      </c>
      <c r="F7" s="93" t="s">
        <v>143</v>
      </c>
      <c r="H7" s="6"/>
    </row>
    <row r="8" spans="1:8" ht="38.25" customHeight="1">
      <c r="A8" s="37"/>
      <c r="B8" s="36" t="s">
        <v>89</v>
      </c>
      <c r="C8" s="37"/>
      <c r="D8" s="17"/>
      <c r="E8" s="41">
        <v>296879</v>
      </c>
      <c r="F8" s="41"/>
      <c r="H8" s="6"/>
    </row>
    <row r="9" spans="1:8" ht="38.25" customHeight="1">
      <c r="A9" s="28">
        <v>1</v>
      </c>
      <c r="B9" s="36" t="s">
        <v>20</v>
      </c>
      <c r="C9" s="34">
        <v>2295256</v>
      </c>
      <c r="D9" s="41">
        <v>11547932</v>
      </c>
      <c r="E9" s="41">
        <v>10311292</v>
      </c>
      <c r="F9" s="41">
        <v>11885815</v>
      </c>
      <c r="H9" s="6"/>
    </row>
    <row r="10" spans="1:8" ht="47.25" customHeight="1">
      <c r="A10" s="28">
        <v>2</v>
      </c>
      <c r="B10" s="36" t="s">
        <v>29</v>
      </c>
      <c r="C10" s="34"/>
      <c r="D10" s="41">
        <v>949311</v>
      </c>
      <c r="E10" s="41">
        <v>559137</v>
      </c>
      <c r="F10" s="41">
        <v>1054762</v>
      </c>
      <c r="H10" s="6"/>
    </row>
    <row r="11" spans="1:8" ht="38.25" customHeight="1">
      <c r="A11" s="28">
        <v>3</v>
      </c>
      <c r="B11" s="28" t="s">
        <v>141</v>
      </c>
      <c r="C11" s="17">
        <v>30000</v>
      </c>
      <c r="D11" s="41"/>
      <c r="E11" s="41"/>
      <c r="F11" s="41"/>
      <c r="H11" s="6"/>
    </row>
    <row r="12" spans="1:8" ht="47.25" customHeight="1">
      <c r="A12" s="28">
        <v>4</v>
      </c>
      <c r="B12" s="36" t="s">
        <v>32</v>
      </c>
      <c r="C12" s="34"/>
      <c r="D12" s="31" t="s">
        <v>58</v>
      </c>
      <c r="E12" s="41">
        <v>29000</v>
      </c>
      <c r="F12" s="31" t="s">
        <v>58</v>
      </c>
      <c r="H12" s="6"/>
    </row>
    <row r="13" spans="1:8" ht="53.25" customHeight="1">
      <c r="A13" s="28">
        <v>5</v>
      </c>
      <c r="B13" s="36" t="s">
        <v>30</v>
      </c>
      <c r="C13" s="24"/>
      <c r="D13" s="41">
        <v>146000</v>
      </c>
      <c r="E13" s="41">
        <v>146000</v>
      </c>
      <c r="F13" s="41">
        <v>196000</v>
      </c>
      <c r="H13" s="6"/>
    </row>
    <row r="14" spans="1:8" ht="49.5" customHeight="1">
      <c r="A14" s="28">
        <v>6</v>
      </c>
      <c r="B14" s="36" t="s">
        <v>43</v>
      </c>
      <c r="C14" s="24"/>
      <c r="D14" s="41"/>
      <c r="E14" s="41">
        <v>100699</v>
      </c>
      <c r="F14" s="41"/>
      <c r="H14" s="6"/>
    </row>
    <row r="15" spans="1:8" ht="49.5" customHeight="1">
      <c r="A15" s="28">
        <v>7</v>
      </c>
      <c r="B15" s="36" t="s">
        <v>62</v>
      </c>
      <c r="C15" s="24"/>
      <c r="D15" s="41">
        <v>25067</v>
      </c>
      <c r="E15" s="41">
        <v>19384</v>
      </c>
      <c r="F15" s="41">
        <v>5683</v>
      </c>
      <c r="H15" s="6"/>
    </row>
    <row r="16" spans="1:8" ht="51" customHeight="1">
      <c r="A16" s="28">
        <v>8</v>
      </c>
      <c r="B16" s="36" t="s">
        <v>27</v>
      </c>
      <c r="C16" s="34">
        <v>350000</v>
      </c>
      <c r="D16" s="41">
        <v>3400000</v>
      </c>
      <c r="E16" s="41">
        <v>2674353</v>
      </c>
      <c r="F16" s="41">
        <v>3800000</v>
      </c>
      <c r="H16" s="6"/>
    </row>
    <row r="17" spans="1:8" ht="38.25" customHeight="1">
      <c r="A17" s="28"/>
      <c r="B17" s="75" t="s">
        <v>13</v>
      </c>
      <c r="C17" s="19">
        <f>SUM(C9:C18)</f>
        <v>4294898</v>
      </c>
      <c r="D17" s="19">
        <f>D9+D10+D11+D13+D15+D16</f>
        <v>16068310</v>
      </c>
      <c r="E17" s="19">
        <f>SUM(E9:E16)</f>
        <v>13839865</v>
      </c>
      <c r="F17" s="49">
        <f>F9+F10+F13+F15+F16</f>
        <v>16942260</v>
      </c>
      <c r="H17" s="6"/>
    </row>
    <row r="18" spans="1:8" ht="38.25" customHeight="1">
      <c r="A18" s="26"/>
      <c r="B18" s="38"/>
      <c r="C18" s="39"/>
      <c r="D18" s="18"/>
      <c r="E18" s="25"/>
      <c r="F18" s="79"/>
      <c r="H18" s="6"/>
    </row>
    <row r="19" spans="1:8" ht="38.25" customHeight="1">
      <c r="A19" s="26"/>
      <c r="B19" s="38"/>
      <c r="C19" s="39"/>
      <c r="D19" s="18"/>
      <c r="E19" s="25"/>
      <c r="F19" s="79"/>
      <c r="H19" s="6"/>
    </row>
    <row r="20" spans="1:8" ht="38.25" customHeight="1">
      <c r="A20" s="26"/>
      <c r="B20" s="38"/>
      <c r="C20" s="39"/>
      <c r="D20" s="18"/>
      <c r="E20" s="25"/>
      <c r="F20" s="79"/>
      <c r="H20" s="6"/>
    </row>
    <row r="21" spans="1:8" ht="38.25" customHeight="1">
      <c r="A21" s="26"/>
      <c r="B21" s="38"/>
      <c r="C21" s="39"/>
      <c r="D21" s="18"/>
      <c r="E21" s="25"/>
      <c r="F21" s="79"/>
      <c r="H21" s="6"/>
    </row>
    <row r="22" spans="1:8" ht="38.25" customHeight="1">
      <c r="A22" s="26"/>
      <c r="B22" s="38"/>
      <c r="C22" s="39"/>
      <c r="D22" s="18"/>
      <c r="E22" s="25"/>
      <c r="F22" s="79"/>
      <c r="H22" s="6"/>
    </row>
    <row r="23" spans="1:8" ht="38.25" customHeight="1">
      <c r="A23" s="26"/>
      <c r="B23" s="38"/>
      <c r="C23" s="39"/>
      <c r="D23" s="18"/>
      <c r="E23" s="25"/>
      <c r="F23" s="79"/>
      <c r="H23" s="6"/>
    </row>
    <row r="24" spans="1:8" ht="38.25" customHeight="1">
      <c r="A24" s="26"/>
      <c r="B24" s="38"/>
      <c r="C24" s="39"/>
      <c r="D24" s="18"/>
      <c r="E24" s="25"/>
      <c r="F24" s="79"/>
      <c r="H24" s="6"/>
    </row>
    <row r="25" spans="1:8" ht="38.25" customHeight="1">
      <c r="A25" s="26"/>
      <c r="B25" s="38"/>
      <c r="C25" s="39"/>
      <c r="D25" s="18"/>
      <c r="E25" s="25"/>
      <c r="F25" s="79"/>
      <c r="H25" s="6"/>
    </row>
    <row r="26" spans="1:8" ht="38.25" customHeight="1">
      <c r="A26" s="26"/>
      <c r="B26" s="38"/>
      <c r="C26" s="39"/>
      <c r="D26" s="18"/>
      <c r="E26" s="25"/>
      <c r="F26" s="79"/>
      <c r="H26" s="6"/>
    </row>
    <row r="27" spans="1:8" ht="38.25" customHeight="1">
      <c r="A27" s="26"/>
      <c r="B27" s="38"/>
      <c r="C27" s="39"/>
      <c r="D27" s="18"/>
      <c r="E27" s="25"/>
      <c r="F27" s="79"/>
      <c r="H27" s="6"/>
    </row>
    <row r="28" spans="1:8" ht="38.25" customHeight="1">
      <c r="A28" s="26"/>
      <c r="B28" s="38"/>
      <c r="C28" s="39"/>
      <c r="D28" s="18"/>
      <c r="E28" s="25"/>
      <c r="F28" s="79"/>
      <c r="H28" s="6"/>
    </row>
    <row r="29" spans="1:8" ht="38.25" customHeight="1">
      <c r="A29" s="26"/>
      <c r="B29" s="38"/>
      <c r="C29" s="39"/>
      <c r="D29" s="18"/>
      <c r="E29" s="25"/>
      <c r="F29" s="79"/>
      <c r="H29" s="6"/>
    </row>
    <row r="30" spans="1:8" ht="38.25" customHeight="1">
      <c r="A30" s="26"/>
      <c r="B30" s="38"/>
      <c r="C30" s="39"/>
      <c r="D30" s="18"/>
      <c r="E30" s="25"/>
      <c r="F30" s="79"/>
      <c r="H30" s="6"/>
    </row>
    <row r="31" spans="1:8" ht="38.25" customHeight="1">
      <c r="A31" s="26"/>
      <c r="B31" s="38"/>
      <c r="C31" s="39"/>
      <c r="D31" s="18"/>
      <c r="E31" s="25"/>
      <c r="F31" s="79"/>
      <c r="H31" s="6"/>
    </row>
    <row r="32" spans="1:8" ht="38.25" customHeight="1">
      <c r="A32" s="26"/>
      <c r="B32" s="38"/>
      <c r="C32" s="39"/>
      <c r="D32" s="18"/>
      <c r="E32" s="25"/>
      <c r="F32" s="79"/>
      <c r="H32" s="6"/>
    </row>
    <row r="33" spans="1:8" ht="38.25" customHeight="1">
      <c r="A33" s="26"/>
      <c r="B33" s="38"/>
      <c r="C33" s="39"/>
      <c r="D33" s="18"/>
      <c r="E33" s="25"/>
      <c r="F33" s="79"/>
      <c r="H33" s="6"/>
    </row>
    <row r="34" spans="1:8" ht="38.25" customHeight="1">
      <c r="A34" s="26"/>
      <c r="B34" s="38"/>
      <c r="C34" s="39"/>
      <c r="D34" s="18"/>
      <c r="E34" s="25"/>
      <c r="F34" s="79"/>
      <c r="H34" s="6"/>
    </row>
    <row r="35" spans="1:8" ht="72.75" customHeight="1">
      <c r="A35" s="28"/>
      <c r="B35" s="21" t="s">
        <v>16</v>
      </c>
      <c r="C35" s="29" t="s">
        <v>26</v>
      </c>
      <c r="D35" s="74" t="s">
        <v>90</v>
      </c>
      <c r="E35" s="22" t="s">
        <v>144</v>
      </c>
      <c r="F35" s="74" t="s">
        <v>143</v>
      </c>
      <c r="H35" s="6"/>
    </row>
    <row r="36" spans="1:8" ht="33.75" customHeight="1">
      <c r="A36" s="30" t="s">
        <v>15</v>
      </c>
      <c r="B36" s="30" t="s">
        <v>18</v>
      </c>
      <c r="C36" s="30"/>
      <c r="D36" s="31"/>
      <c r="E36" s="31"/>
      <c r="F36" s="31"/>
      <c r="H36" s="6"/>
    </row>
    <row r="37" spans="1:8" ht="36.75" customHeight="1">
      <c r="A37" s="107">
        <v>1</v>
      </c>
      <c r="B37" s="109" t="s">
        <v>114</v>
      </c>
      <c r="C37" s="34">
        <v>1433256</v>
      </c>
      <c r="D37" s="102">
        <v>3558692</v>
      </c>
      <c r="E37" s="99">
        <v>3727717</v>
      </c>
      <c r="F37" s="102">
        <v>4053293</v>
      </c>
      <c r="H37" s="6"/>
    </row>
    <row r="38" spans="1:8" ht="8.25" customHeight="1" hidden="1">
      <c r="A38" s="108"/>
      <c r="B38" s="110"/>
      <c r="C38" s="35" t="s">
        <v>35</v>
      </c>
      <c r="D38" s="103"/>
      <c r="E38" s="92"/>
      <c r="F38" s="103"/>
      <c r="H38" s="7"/>
    </row>
    <row r="39" spans="1:8" ht="37.5" customHeight="1">
      <c r="A39" s="32">
        <v>2</v>
      </c>
      <c r="B39" s="33" t="s">
        <v>115</v>
      </c>
      <c r="C39" s="35"/>
      <c r="D39" s="41">
        <v>1194725</v>
      </c>
      <c r="E39" s="35">
        <v>1283100.14</v>
      </c>
      <c r="F39" s="41">
        <v>1299596</v>
      </c>
      <c r="H39" s="7"/>
    </row>
    <row r="40" spans="1:8" ht="48" customHeight="1">
      <c r="A40" s="84">
        <v>3</v>
      </c>
      <c r="B40" s="36" t="s">
        <v>70</v>
      </c>
      <c r="C40" s="34">
        <v>50000</v>
      </c>
      <c r="D40" s="41">
        <v>400000</v>
      </c>
      <c r="E40" s="17"/>
      <c r="F40" s="41">
        <v>250000</v>
      </c>
      <c r="H40" s="7"/>
    </row>
    <row r="41" spans="1:8" ht="34.5" customHeight="1">
      <c r="A41" s="44">
        <v>4</v>
      </c>
      <c r="B41" s="36" t="s">
        <v>113</v>
      </c>
      <c r="C41" s="17">
        <v>190000</v>
      </c>
      <c r="D41" s="41">
        <v>1200000</v>
      </c>
      <c r="E41" s="17">
        <v>1368431</v>
      </c>
      <c r="F41" s="41">
        <v>1700000</v>
      </c>
      <c r="H41" s="7"/>
    </row>
    <row r="42" spans="1:8" ht="36.75" customHeight="1">
      <c r="A42" s="32">
        <v>5</v>
      </c>
      <c r="B42" s="28" t="s">
        <v>31</v>
      </c>
      <c r="C42" s="17"/>
      <c r="D42" s="41">
        <v>2300000</v>
      </c>
      <c r="E42" s="17">
        <v>2096543</v>
      </c>
      <c r="F42" s="41">
        <v>2000000</v>
      </c>
      <c r="H42" s="7"/>
    </row>
    <row r="43" spans="1:8" ht="33.75" customHeight="1">
      <c r="A43" s="44">
        <v>6</v>
      </c>
      <c r="B43" s="28" t="s">
        <v>65</v>
      </c>
      <c r="C43" s="17">
        <v>40000</v>
      </c>
      <c r="D43" s="41">
        <v>65000</v>
      </c>
      <c r="E43" s="17">
        <v>51697</v>
      </c>
      <c r="F43" s="41">
        <v>60000</v>
      </c>
      <c r="H43" s="6"/>
    </row>
    <row r="44" spans="1:8" ht="32.25" customHeight="1">
      <c r="A44" s="32">
        <v>7</v>
      </c>
      <c r="B44" s="28" t="s">
        <v>66</v>
      </c>
      <c r="C44" s="17">
        <v>35000</v>
      </c>
      <c r="D44" s="41">
        <v>25000</v>
      </c>
      <c r="E44" s="17">
        <v>21073</v>
      </c>
      <c r="F44" s="41">
        <v>25000</v>
      </c>
      <c r="H44" s="6"/>
    </row>
    <row r="45" spans="1:8" ht="31.5" customHeight="1">
      <c r="A45" s="44">
        <v>8</v>
      </c>
      <c r="B45" s="85" t="s">
        <v>67</v>
      </c>
      <c r="C45" s="34">
        <v>12000</v>
      </c>
      <c r="D45" s="41">
        <v>30000</v>
      </c>
      <c r="E45" s="17">
        <v>21812</v>
      </c>
      <c r="F45" s="41">
        <v>25000</v>
      </c>
      <c r="H45" s="6"/>
    </row>
    <row r="46" spans="1:8" ht="31.5" customHeight="1">
      <c r="A46" s="44">
        <v>9</v>
      </c>
      <c r="B46" s="48" t="s">
        <v>52</v>
      </c>
      <c r="C46" s="34"/>
      <c r="D46" s="41">
        <v>30000</v>
      </c>
      <c r="E46" s="17">
        <v>14405</v>
      </c>
      <c r="F46" s="41">
        <v>30000</v>
      </c>
      <c r="H46" s="6"/>
    </row>
    <row r="47" spans="1:8" ht="53.25" customHeight="1">
      <c r="A47" s="32">
        <v>10</v>
      </c>
      <c r="B47" s="36" t="s">
        <v>49</v>
      </c>
      <c r="C47" s="34">
        <v>1500</v>
      </c>
      <c r="D47" s="41">
        <v>25000</v>
      </c>
      <c r="E47" s="17">
        <v>13585</v>
      </c>
      <c r="F47" s="41">
        <v>15000</v>
      </c>
      <c r="H47" s="6"/>
    </row>
    <row r="48" spans="1:8" ht="47.25" customHeight="1">
      <c r="A48" s="44">
        <v>11</v>
      </c>
      <c r="B48" s="36" t="s">
        <v>68</v>
      </c>
      <c r="C48" s="34">
        <v>7500</v>
      </c>
      <c r="D48" s="41">
        <v>120000</v>
      </c>
      <c r="E48" s="17">
        <v>95960</v>
      </c>
      <c r="F48" s="41">
        <v>160000</v>
      </c>
      <c r="H48" s="7"/>
    </row>
    <row r="49" spans="1:8" ht="36.75" customHeight="1">
      <c r="A49" s="32">
        <v>12</v>
      </c>
      <c r="B49" s="28" t="s">
        <v>71</v>
      </c>
      <c r="C49" s="17">
        <v>15000</v>
      </c>
      <c r="D49" s="41">
        <v>300000</v>
      </c>
      <c r="E49" s="17">
        <v>207145</v>
      </c>
      <c r="F49" s="41">
        <v>350000</v>
      </c>
      <c r="H49" s="7"/>
    </row>
    <row r="50" spans="1:8" ht="37.5" customHeight="1">
      <c r="A50" s="44">
        <v>13</v>
      </c>
      <c r="B50" s="36" t="s">
        <v>107</v>
      </c>
      <c r="C50" s="34">
        <v>7000</v>
      </c>
      <c r="D50" s="41">
        <v>700000</v>
      </c>
      <c r="E50" s="17">
        <v>80000</v>
      </c>
      <c r="F50" s="41">
        <v>450000</v>
      </c>
      <c r="H50" s="7"/>
    </row>
    <row r="51" spans="1:8" ht="33.75" customHeight="1">
      <c r="A51" s="44">
        <v>14</v>
      </c>
      <c r="B51" s="28" t="s">
        <v>69</v>
      </c>
      <c r="C51" s="17">
        <v>2000</v>
      </c>
      <c r="D51" s="41">
        <v>10000</v>
      </c>
      <c r="E51" s="17">
        <v>5508</v>
      </c>
      <c r="F51" s="41">
        <v>7000</v>
      </c>
      <c r="H51" s="6"/>
    </row>
    <row r="52" spans="1:13" ht="31.5" customHeight="1">
      <c r="A52" s="32">
        <v>15</v>
      </c>
      <c r="B52" s="28" t="s">
        <v>17</v>
      </c>
      <c r="C52" s="17">
        <v>12000</v>
      </c>
      <c r="D52" s="41">
        <v>250000</v>
      </c>
      <c r="E52" s="17">
        <v>217377</v>
      </c>
      <c r="F52" s="41">
        <v>250000</v>
      </c>
      <c r="H52" s="7"/>
      <c r="M52" s="3"/>
    </row>
    <row r="53" spans="1:13" ht="37.5" customHeight="1">
      <c r="A53" s="94">
        <v>16</v>
      </c>
      <c r="B53" s="28" t="s">
        <v>105</v>
      </c>
      <c r="C53" s="17"/>
      <c r="D53" s="41">
        <v>150000</v>
      </c>
      <c r="E53" s="17">
        <v>150000</v>
      </c>
      <c r="F53" s="41">
        <v>150000</v>
      </c>
      <c r="H53" s="7"/>
      <c r="M53" s="3"/>
    </row>
    <row r="54" spans="1:13" ht="30" customHeight="1">
      <c r="A54" s="44">
        <v>17</v>
      </c>
      <c r="B54" s="36" t="s">
        <v>42</v>
      </c>
      <c r="C54" s="34"/>
      <c r="D54" s="41">
        <v>300000</v>
      </c>
      <c r="E54" s="17">
        <v>173778</v>
      </c>
      <c r="F54" s="41">
        <v>250000</v>
      </c>
      <c r="H54" s="7"/>
      <c r="M54" s="3"/>
    </row>
    <row r="55" spans="1:8" ht="48" customHeight="1">
      <c r="A55" s="44">
        <v>18</v>
      </c>
      <c r="B55" s="36" t="s">
        <v>28</v>
      </c>
      <c r="C55" s="34"/>
      <c r="D55" s="41">
        <v>850000</v>
      </c>
      <c r="E55" s="17">
        <v>279717</v>
      </c>
      <c r="F55" s="41">
        <v>800000</v>
      </c>
      <c r="H55" s="7"/>
    </row>
    <row r="56" spans="1:8" ht="39" customHeight="1">
      <c r="A56" s="111" t="s">
        <v>19</v>
      </c>
      <c r="B56" s="112"/>
      <c r="C56" s="19" t="e">
        <f>C37+C40+C41+#REF!+#REF!+C43+C44+C45+C47+C48+C49+#REF!+#REF!+C50+#REF!+C51+C52+#REF!+#REF!+#REF!</f>
        <v>#REF!</v>
      </c>
      <c r="D56" s="19">
        <f>D37+D39+D40+D41+D42+D43+D44+D45+D46+D47+D48+D49+D50+D51+D52+D54+D55+D53</f>
        <v>11508417</v>
      </c>
      <c r="E56" s="19">
        <f>E37+E39+E40+E41+E42+E43+E44+E45+E46+E47+E48+E49+E50+E51+E52+E53+E54+E55</f>
        <v>9807848.14</v>
      </c>
      <c r="F56" s="19">
        <f>F37+F39+F40+F41+F42+F43+F44+F45+F46+F47+F48+F49+F50+F51+F52+F54+F55+F53</f>
        <v>11874889</v>
      </c>
      <c r="H56" s="7"/>
    </row>
    <row r="57" spans="1:8" ht="52.5" customHeight="1">
      <c r="A57" s="30" t="s">
        <v>108</v>
      </c>
      <c r="B57" s="23" t="s">
        <v>110</v>
      </c>
      <c r="C57" s="20">
        <v>350000</v>
      </c>
      <c r="D57" s="49">
        <v>3400000</v>
      </c>
      <c r="E57" s="19">
        <v>3533391</v>
      </c>
      <c r="F57" s="49">
        <v>3800000</v>
      </c>
      <c r="H57" s="7"/>
    </row>
    <row r="58" spans="1:8" ht="52.5" customHeight="1">
      <c r="A58" s="28">
        <v>1</v>
      </c>
      <c r="B58" s="36" t="s">
        <v>45</v>
      </c>
      <c r="C58" s="20"/>
      <c r="D58" s="49"/>
      <c r="E58" s="19"/>
      <c r="F58" s="49"/>
      <c r="H58" s="7"/>
    </row>
    <row r="59" spans="1:8" ht="30" customHeight="1" hidden="1">
      <c r="A59" s="30"/>
      <c r="B59" s="65"/>
      <c r="C59" s="2"/>
      <c r="D59" s="2"/>
      <c r="E59" s="2"/>
      <c r="F59" s="41"/>
      <c r="H59" s="7"/>
    </row>
    <row r="60" spans="1:8" ht="36" customHeight="1">
      <c r="A60" s="28"/>
      <c r="B60" s="24" t="s">
        <v>109</v>
      </c>
      <c r="C60" s="20" t="e">
        <f>C56+#REF!+C57</f>
        <v>#REF!</v>
      </c>
      <c r="D60" s="19">
        <f>D56+D57</f>
        <v>14908417</v>
      </c>
      <c r="E60" s="19">
        <f>E56+E57</f>
        <v>13341239.14</v>
      </c>
      <c r="F60" s="49">
        <f>F56+F57</f>
        <v>15674889</v>
      </c>
      <c r="H60" s="4"/>
    </row>
    <row r="61" spans="1:6" ht="34.5" customHeight="1">
      <c r="A61" s="28"/>
      <c r="B61" s="36"/>
      <c r="C61" s="34"/>
      <c r="D61" s="17"/>
      <c r="E61" s="17">
        <f>E8+E17-E60</f>
        <v>795504.8599999994</v>
      </c>
      <c r="F61" s="41"/>
    </row>
    <row r="62" spans="1:6" ht="37.5" customHeight="1">
      <c r="A62" s="26"/>
      <c r="B62" s="27" t="s">
        <v>47</v>
      </c>
      <c r="C62" s="26" t="s">
        <v>25</v>
      </c>
      <c r="D62" s="26" t="s">
        <v>59</v>
      </c>
      <c r="E62" s="18"/>
      <c r="F62" s="26"/>
    </row>
    <row r="63" spans="1:6" ht="26.25">
      <c r="A63" s="26"/>
      <c r="B63" s="26" t="s">
        <v>24</v>
      </c>
      <c r="C63" s="26"/>
      <c r="D63" s="26"/>
      <c r="E63" s="18"/>
      <c r="F63" s="26"/>
    </row>
    <row r="64" spans="1:6" ht="26.25">
      <c r="A64" s="26"/>
      <c r="B64" s="27" t="s">
        <v>48</v>
      </c>
      <c r="C64" s="26"/>
      <c r="D64" s="26"/>
      <c r="E64" s="26"/>
      <c r="F64" s="26"/>
    </row>
    <row r="65" spans="1:6" ht="26.25">
      <c r="A65" s="26"/>
      <c r="B65" s="26"/>
      <c r="C65" s="26"/>
      <c r="D65" s="26"/>
      <c r="E65" s="26"/>
      <c r="F65" s="26"/>
    </row>
    <row r="66" ht="26.25">
      <c r="F66" s="26"/>
    </row>
  </sheetData>
  <sheetProtection/>
  <mergeCells count="6">
    <mergeCell ref="D37:D38"/>
    <mergeCell ref="A5:F5"/>
    <mergeCell ref="A37:A38"/>
    <mergeCell ref="B37:B38"/>
    <mergeCell ref="A56:B56"/>
    <mergeCell ref="F37:F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E44" sqref="E44"/>
    </sheetView>
  </sheetViews>
  <sheetFormatPr defaultColWidth="9.00390625" defaultRowHeight="12.75"/>
  <sheetData>
    <row r="1" ht="12.75">
      <c r="J1" t="s">
        <v>133</v>
      </c>
    </row>
    <row r="2" spans="2:6" ht="15.75">
      <c r="B2" s="95" t="s">
        <v>181</v>
      </c>
      <c r="C2" s="95"/>
      <c r="D2" s="95"/>
      <c r="E2" s="95"/>
      <c r="F2" s="95"/>
    </row>
    <row r="4" spans="2:7" ht="12.75">
      <c r="B4" t="s">
        <v>182</v>
      </c>
      <c r="F4" t="s">
        <v>118</v>
      </c>
      <c r="G4" t="s">
        <v>183</v>
      </c>
    </row>
    <row r="6" spans="2:7" ht="12.75">
      <c r="B6" t="s">
        <v>116</v>
      </c>
      <c r="G6" t="s">
        <v>117</v>
      </c>
    </row>
    <row r="8" spans="2:9" ht="12.75">
      <c r="B8" t="s">
        <v>119</v>
      </c>
      <c r="G8" t="s">
        <v>184</v>
      </c>
      <c r="I8" s="100">
        <v>0.9074</v>
      </c>
    </row>
    <row r="10" spans="2:9" ht="12.75">
      <c r="B10" t="s">
        <v>120</v>
      </c>
      <c r="G10" t="s">
        <v>185</v>
      </c>
      <c r="I10" s="100">
        <v>0.0926</v>
      </c>
    </row>
    <row r="12" ht="12.75">
      <c r="B12" t="s">
        <v>121</v>
      </c>
    </row>
    <row r="13" spans="2:7" ht="18.75" customHeight="1">
      <c r="B13" t="s">
        <v>128</v>
      </c>
      <c r="F13" t="s">
        <v>127</v>
      </c>
      <c r="G13" t="s">
        <v>186</v>
      </c>
    </row>
    <row r="15" spans="2:7" ht="12.75">
      <c r="B15" t="s">
        <v>122</v>
      </c>
      <c r="E15" t="s">
        <v>58</v>
      </c>
      <c r="F15" t="s">
        <v>127</v>
      </c>
      <c r="G15" t="s">
        <v>187</v>
      </c>
    </row>
    <row r="17" spans="2:9" ht="12.75">
      <c r="B17" t="s">
        <v>124</v>
      </c>
      <c r="E17" t="s">
        <v>58</v>
      </c>
      <c r="F17" t="s">
        <v>127</v>
      </c>
      <c r="G17" t="s">
        <v>188</v>
      </c>
      <c r="I17" s="96"/>
    </row>
    <row r="19" ht="12.75">
      <c r="B19" t="s">
        <v>125</v>
      </c>
    </row>
    <row r="20" spans="2:7" ht="12.75">
      <c r="B20" t="s">
        <v>126</v>
      </c>
      <c r="F20" t="s">
        <v>127</v>
      </c>
      <c r="G20" t="s">
        <v>189</v>
      </c>
    </row>
    <row r="22" ht="12.75">
      <c r="B22" t="s">
        <v>130</v>
      </c>
    </row>
    <row r="23" spans="2:7" ht="12.75">
      <c r="B23" t="s">
        <v>129</v>
      </c>
      <c r="F23" t="s">
        <v>127</v>
      </c>
      <c r="G23" t="s">
        <v>190</v>
      </c>
    </row>
    <row r="25" ht="12.75">
      <c r="B25" t="s">
        <v>131</v>
      </c>
    </row>
    <row r="26" spans="2:7" ht="12.75">
      <c r="B26" t="s">
        <v>126</v>
      </c>
      <c r="F26" t="s">
        <v>127</v>
      </c>
      <c r="G26" t="s">
        <v>191</v>
      </c>
    </row>
    <row r="28" spans="2:7" ht="12.75">
      <c r="B28" s="1" t="s">
        <v>132</v>
      </c>
      <c r="G28" s="1" t="s">
        <v>192</v>
      </c>
    </row>
    <row r="30" ht="12.75">
      <c r="B30" t="s">
        <v>131</v>
      </c>
    </row>
    <row r="31" spans="2:7" ht="12.75">
      <c r="B31" t="s">
        <v>129</v>
      </c>
      <c r="F31" t="s">
        <v>123</v>
      </c>
      <c r="G31" t="s">
        <v>193</v>
      </c>
    </row>
    <row r="33" ht="12.75">
      <c r="B33" s="1" t="s">
        <v>194</v>
      </c>
    </row>
    <row r="36" ht="12.75">
      <c r="B36" t="s">
        <v>195</v>
      </c>
    </row>
    <row r="38" ht="12.75">
      <c r="B38" t="s">
        <v>196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" spans="1:2" ht="15.75">
      <c r="A1" s="97">
        <v>1</v>
      </c>
      <c r="B1" s="97" t="s">
        <v>134</v>
      </c>
    </row>
    <row r="2" spans="1:4" ht="15">
      <c r="A2" s="4" t="s">
        <v>135</v>
      </c>
      <c r="B2" s="4" t="s">
        <v>149</v>
      </c>
      <c r="C2" s="4"/>
      <c r="D2" s="4"/>
    </row>
    <row r="3" spans="1:4" ht="15">
      <c r="A3" s="4"/>
      <c r="B3" s="4" t="s">
        <v>150</v>
      </c>
      <c r="C3" s="4"/>
      <c r="D3" s="4"/>
    </row>
    <row r="4" spans="1:4" ht="15">
      <c r="A4" s="4"/>
      <c r="B4" s="4" t="s">
        <v>151</v>
      </c>
      <c r="C4" s="4"/>
      <c r="D4" s="4"/>
    </row>
    <row r="5" spans="1:4" ht="15">
      <c r="A5" s="4"/>
      <c r="B5" s="4" t="s">
        <v>152</v>
      </c>
      <c r="C5" s="4"/>
      <c r="D5" s="4"/>
    </row>
    <row r="6" spans="1:4" ht="15.75">
      <c r="A6" s="4"/>
      <c r="B6" s="97" t="s">
        <v>153</v>
      </c>
      <c r="C6" s="4"/>
      <c r="D6" s="4"/>
    </row>
    <row r="7" spans="1:4" ht="15.75">
      <c r="A7" s="4"/>
      <c r="B7" s="97" t="s">
        <v>154</v>
      </c>
      <c r="C7" s="4"/>
      <c r="D7" s="4"/>
    </row>
    <row r="8" spans="1:4" ht="15">
      <c r="A8" s="4">
        <v>2</v>
      </c>
      <c r="B8" s="98" t="s">
        <v>136</v>
      </c>
      <c r="C8" s="4"/>
      <c r="D8" s="4"/>
    </row>
    <row r="9" spans="1:4" ht="15">
      <c r="A9" s="4"/>
      <c r="B9" s="4"/>
      <c r="C9" s="4"/>
      <c r="D9" s="4"/>
    </row>
    <row r="10" spans="1:4" ht="15">
      <c r="A10" s="4"/>
      <c r="B10" s="4"/>
      <c r="C10" s="4"/>
      <c r="D10" s="4"/>
    </row>
    <row r="11" spans="1:4" ht="15">
      <c r="A11" s="4"/>
      <c r="B11" s="4" t="s">
        <v>137</v>
      </c>
      <c r="C11" s="4"/>
      <c r="D11" s="4"/>
    </row>
    <row r="12" spans="1:4" ht="15">
      <c r="A12" s="4"/>
      <c r="B12" s="4" t="s">
        <v>139</v>
      </c>
      <c r="C12" s="4"/>
      <c r="D12" s="4"/>
    </row>
    <row r="13" spans="1:4" ht="15">
      <c r="A13" s="4"/>
      <c r="B13" s="4" t="s">
        <v>138</v>
      </c>
      <c r="C13" s="4"/>
      <c r="D13" s="4"/>
    </row>
    <row r="14" spans="1:4" ht="15">
      <c r="A14" s="4"/>
      <c r="B14" s="4"/>
      <c r="C14" s="4"/>
      <c r="D1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97"/>
  <sheetViews>
    <sheetView zoomScale="93" zoomScaleNormal="93" zoomScalePageLayoutView="0" workbookViewId="0" topLeftCell="A1">
      <selection activeCell="B76" sqref="B76"/>
    </sheetView>
  </sheetViews>
  <sheetFormatPr defaultColWidth="9.00390625" defaultRowHeight="12.75"/>
  <cols>
    <col min="1" max="1" width="2.25390625" style="0" customWidth="1"/>
    <col min="2" max="2" width="61.00390625" style="0" customWidth="1"/>
    <col min="3" max="3" width="0" style="0" hidden="1" customWidth="1"/>
    <col min="4" max="4" width="19.25390625" style="0" customWidth="1"/>
    <col min="5" max="5" width="0.37109375" style="0" customWidth="1"/>
    <col min="6" max="6" width="16.125" style="0" customWidth="1"/>
    <col min="7" max="7" width="6.625" style="0" customWidth="1"/>
  </cols>
  <sheetData>
    <row r="1" spans="1:5" ht="18.75">
      <c r="A1" s="113" t="s">
        <v>64</v>
      </c>
      <c r="B1" s="113"/>
      <c r="C1" s="113"/>
      <c r="D1" s="113"/>
      <c r="E1" s="113"/>
    </row>
    <row r="2" spans="1:5" ht="18.75">
      <c r="A2" s="114" t="s">
        <v>155</v>
      </c>
      <c r="B2" s="114"/>
      <c r="C2" s="114"/>
      <c r="D2" s="114"/>
      <c r="E2" s="114"/>
    </row>
    <row r="4" spans="1:4" ht="12.75">
      <c r="A4" s="1">
        <v>1</v>
      </c>
      <c r="B4" s="42" t="s">
        <v>33</v>
      </c>
      <c r="C4" s="15"/>
      <c r="D4" s="15"/>
    </row>
    <row r="5" spans="1:4" ht="12.75">
      <c r="A5" s="1"/>
      <c r="B5" s="15" t="s">
        <v>156</v>
      </c>
      <c r="C5" s="15"/>
      <c r="D5" s="15"/>
    </row>
    <row r="6" spans="1:4" ht="15.75" customHeight="1">
      <c r="A6" s="1"/>
      <c r="B6" s="15" t="s">
        <v>157</v>
      </c>
      <c r="C6" s="15"/>
      <c r="D6" s="15"/>
    </row>
    <row r="7" spans="1:4" ht="12.75">
      <c r="A7" s="1"/>
      <c r="B7" s="15" t="s">
        <v>158</v>
      </c>
      <c r="C7" s="15"/>
      <c r="D7" s="15"/>
    </row>
    <row r="8" spans="1:4" ht="12.75">
      <c r="A8" s="1"/>
      <c r="B8" s="50" t="s">
        <v>159</v>
      </c>
      <c r="C8" s="15"/>
      <c r="D8" s="15"/>
    </row>
    <row r="9" spans="1:4" ht="12.75">
      <c r="A9" s="1"/>
      <c r="B9" s="15" t="s">
        <v>160</v>
      </c>
      <c r="C9" s="15"/>
      <c r="D9" s="15"/>
    </row>
    <row r="10" spans="1:4" ht="12.75" hidden="1">
      <c r="A10" s="1"/>
      <c r="B10" s="15"/>
      <c r="C10" s="15"/>
      <c r="D10" s="15"/>
    </row>
    <row r="11" spans="1:4" ht="12.75" hidden="1">
      <c r="A11" s="1"/>
      <c r="B11" s="15"/>
      <c r="C11" s="15"/>
      <c r="D11" s="15"/>
    </row>
    <row r="12" spans="1:4" ht="12.75" hidden="1">
      <c r="A12" s="1"/>
      <c r="B12" s="15"/>
      <c r="C12" s="15"/>
      <c r="D12" s="15"/>
    </row>
    <row r="13" spans="1:4" ht="13.5">
      <c r="A13" s="1"/>
      <c r="B13" s="50" t="s">
        <v>161</v>
      </c>
      <c r="C13" s="15"/>
      <c r="D13" s="15"/>
    </row>
    <row r="14" spans="1:4" ht="12.75">
      <c r="A14" s="1"/>
      <c r="B14" s="15" t="s">
        <v>162</v>
      </c>
      <c r="C14" s="15"/>
      <c r="D14" s="15"/>
    </row>
    <row r="15" spans="1:4" ht="12.75">
      <c r="A15" s="1"/>
      <c r="B15" s="15" t="s">
        <v>163</v>
      </c>
      <c r="C15" s="15"/>
      <c r="D15" s="15"/>
    </row>
    <row r="16" spans="1:4" ht="15" customHeight="1">
      <c r="A16" s="1"/>
      <c r="B16" s="42" t="s">
        <v>63</v>
      </c>
      <c r="C16" s="15"/>
      <c r="D16" s="15"/>
    </row>
    <row r="17" spans="1:94" ht="16.5" customHeight="1">
      <c r="A17" s="46"/>
      <c r="B17" s="45" t="s">
        <v>164</v>
      </c>
      <c r="C17" s="45"/>
      <c r="D17" s="45"/>
      <c r="E17" s="4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</row>
    <row r="18" spans="1:94" ht="14.25" customHeight="1">
      <c r="A18" s="46" t="s">
        <v>81</v>
      </c>
      <c r="B18" s="45" t="s">
        <v>92</v>
      </c>
      <c r="C18" s="45"/>
      <c r="D18" s="45"/>
      <c r="E18" s="4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</row>
    <row r="19" spans="1:94" ht="12.75">
      <c r="A19" s="46"/>
      <c r="B19" s="47" t="s">
        <v>165</v>
      </c>
      <c r="C19" s="45"/>
      <c r="D19" s="45"/>
      <c r="E19" s="4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3" customHeight="1">
      <c r="A20" s="4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</row>
    <row r="21" spans="1:94" ht="12.75">
      <c r="A21" s="46" t="s">
        <v>82</v>
      </c>
      <c r="B21" s="42" t="s">
        <v>34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</row>
    <row r="22" spans="1:94" ht="12.75" hidden="1">
      <c r="A22" s="4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</row>
    <row r="23" spans="1:94" ht="12.75" hidden="1">
      <c r="A23" s="4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</row>
    <row r="24" spans="1:94" ht="12.75" hidden="1">
      <c r="A24" s="4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</row>
    <row r="25" spans="1:94" ht="12.75" hidden="1">
      <c r="A25" s="4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</row>
    <row r="26" spans="1:94" ht="11.25" customHeight="1" hidden="1">
      <c r="A26" s="4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</row>
    <row r="27" spans="1:94" ht="2.25" customHeight="1">
      <c r="A27" s="4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</row>
    <row r="28" spans="1:94" ht="12.75" hidden="1">
      <c r="A28" s="4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</row>
    <row r="29" spans="1:94" ht="12.75" hidden="1">
      <c r="A29" s="4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</row>
    <row r="30" spans="1:94" ht="12.75" hidden="1">
      <c r="A30" s="4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</row>
    <row r="31" spans="1:94" ht="6.75" customHeight="1">
      <c r="A31" s="4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</row>
    <row r="32" spans="1:94" ht="5.25" customHeight="1" hidden="1">
      <c r="A32" s="4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</row>
    <row r="33" spans="1:94" ht="9" customHeight="1" hidden="1">
      <c r="A33" s="4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</row>
    <row r="34" spans="1:94" ht="12.75" customHeight="1">
      <c r="A34" s="46"/>
      <c r="B34" s="15" t="s">
        <v>74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</row>
    <row r="35" spans="1:94" ht="12.75" customHeight="1">
      <c r="A35" s="46"/>
      <c r="B35" s="15" t="s">
        <v>166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</row>
    <row r="36" spans="1:94" ht="9" customHeight="1">
      <c r="A36" s="4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</row>
    <row r="37" spans="1:94" ht="12.75">
      <c r="A37" s="46"/>
      <c r="B37" s="15" t="s">
        <v>167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</row>
    <row r="38" spans="1:94" ht="12.75">
      <c r="A38" s="46" t="s">
        <v>83</v>
      </c>
      <c r="B38" s="42" t="s">
        <v>50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</row>
    <row r="39" spans="1:94" ht="12.75">
      <c r="A39" s="16"/>
      <c r="B39" s="42" t="s">
        <v>168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</row>
    <row r="40" spans="1:94" ht="2.25" customHeight="1">
      <c r="A40" s="16"/>
      <c r="B40" s="4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</row>
    <row r="41" spans="1:94" ht="12.75">
      <c r="A41" s="46" t="s">
        <v>84</v>
      </c>
      <c r="B41" s="42" t="s">
        <v>51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</row>
    <row r="42" spans="1:94" ht="12.75">
      <c r="A42" s="16"/>
      <c r="B42" s="15" t="s">
        <v>93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</row>
    <row r="43" spans="1:94" ht="4.5" customHeight="1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</row>
    <row r="44" spans="1:94" ht="12.75">
      <c r="A44" s="46" t="s">
        <v>85</v>
      </c>
      <c r="B44" s="42" t="s">
        <v>56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</row>
    <row r="45" spans="1:94" ht="14.25" customHeight="1">
      <c r="A45" s="16"/>
      <c r="B45" s="46" t="s">
        <v>94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</row>
    <row r="46" spans="1:94" ht="14.25" customHeight="1">
      <c r="A46" s="16"/>
      <c r="B46" s="46" t="s">
        <v>95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</row>
    <row r="47" spans="1:94" ht="12.75">
      <c r="A47" s="16"/>
      <c r="B47" s="42" t="s">
        <v>169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</row>
    <row r="48" spans="1:94" ht="12.75">
      <c r="A48" s="16"/>
      <c r="B48" s="69" t="s">
        <v>170</v>
      </c>
      <c r="C48" s="53"/>
      <c r="D48" s="53"/>
      <c r="E48" s="52"/>
      <c r="F48" s="52"/>
      <c r="G48" s="5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</row>
    <row r="49" spans="1:94" ht="3.75" customHeight="1">
      <c r="A49" s="16"/>
      <c r="B49" s="73"/>
      <c r="C49" s="53"/>
      <c r="D49" s="53"/>
      <c r="E49" s="52"/>
      <c r="F49" s="52"/>
      <c r="G49" s="52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</row>
    <row r="50" spans="1:94" ht="11.25" customHeight="1">
      <c r="A50" s="16"/>
      <c r="B50" s="42" t="s">
        <v>171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</row>
    <row r="51" spans="1:94" ht="11.25" customHeight="1">
      <c r="A51" s="46" t="s">
        <v>86</v>
      </c>
      <c r="B51" s="42" t="s">
        <v>96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</row>
    <row r="52" spans="1:94" ht="15" customHeight="1">
      <c r="A52" s="46" t="s">
        <v>87</v>
      </c>
      <c r="B52" s="42" t="s">
        <v>172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</row>
    <row r="53" spans="1:94" ht="13.5" customHeight="1">
      <c r="A53" s="46" t="s">
        <v>88</v>
      </c>
      <c r="B53" s="42" t="s">
        <v>173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</row>
    <row r="54" spans="1:94" ht="11.25" customHeight="1">
      <c r="A54" s="16"/>
      <c r="B54" s="4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</row>
    <row r="55" spans="1:94" ht="11.25" customHeight="1">
      <c r="A55" s="46" t="s">
        <v>78</v>
      </c>
      <c r="B55" s="42" t="s">
        <v>57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</row>
    <row r="56" spans="1:94" ht="11.25" customHeight="1">
      <c r="A56" s="46"/>
      <c r="B56" s="15" t="s">
        <v>174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</row>
    <row r="57" spans="1:94" ht="12.75">
      <c r="A57" s="46"/>
      <c r="B57" s="15" t="s">
        <v>175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</row>
    <row r="58" spans="1:94" ht="6" customHeight="1">
      <c r="A58" s="16"/>
      <c r="B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</row>
    <row r="59" spans="1:94" ht="12.75" hidden="1">
      <c r="A59" s="16"/>
      <c r="B59" s="15" t="s">
        <v>76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</row>
    <row r="60" spans="1:94" ht="12.75" hidden="1">
      <c r="A60" s="16"/>
      <c r="B60" s="15" t="s">
        <v>77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</row>
    <row r="61" spans="1:94" ht="12.75" hidden="1">
      <c r="A61" s="16"/>
      <c r="B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</row>
    <row r="62" spans="1:94" ht="12.75" hidden="1">
      <c r="A62" s="16"/>
      <c r="B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</row>
    <row r="63" spans="1:94" ht="12.75" hidden="1">
      <c r="A63" s="16"/>
      <c r="B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</row>
    <row r="64" spans="1:94" ht="12.75">
      <c r="A64" s="16"/>
      <c r="B64" s="42" t="s">
        <v>176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</row>
    <row r="65" spans="1:94" ht="12.75">
      <c r="A65" s="46" t="s">
        <v>75</v>
      </c>
      <c r="B65" s="42" t="s">
        <v>97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</row>
    <row r="66" spans="1:94" ht="12.75">
      <c r="A66" s="46"/>
      <c r="B66" s="42" t="s">
        <v>111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</row>
    <row r="67" spans="1:94" ht="12.75">
      <c r="A67" s="16"/>
      <c r="B67" s="42" t="s">
        <v>177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</row>
    <row r="68" spans="1:94" ht="12.75">
      <c r="A68" s="46" t="s">
        <v>98</v>
      </c>
      <c r="B68" s="42" t="s">
        <v>99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</row>
    <row r="69" spans="1:94" ht="12.75">
      <c r="A69" s="46" t="s">
        <v>79</v>
      </c>
      <c r="B69" s="42" t="s">
        <v>100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</row>
    <row r="70" spans="1:94" ht="12.75">
      <c r="A70" s="46"/>
      <c r="B70" s="42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</row>
    <row r="71" spans="1:94" ht="12.75">
      <c r="A71" s="46" t="s">
        <v>80</v>
      </c>
      <c r="B71" s="1" t="s">
        <v>44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</row>
    <row r="72" spans="1:94" ht="15" customHeight="1">
      <c r="A72" s="1"/>
      <c r="B72" s="15" t="s">
        <v>178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</row>
    <row r="73" spans="1:94" ht="12.75">
      <c r="A73" s="46"/>
      <c r="B73" s="42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</row>
    <row r="74" spans="1:94" ht="15.75">
      <c r="A74" s="46" t="s">
        <v>101</v>
      </c>
      <c r="B74" s="43" t="s">
        <v>22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</row>
    <row r="75" spans="1:94" ht="25.5">
      <c r="A75" s="46"/>
      <c r="B75" s="87" t="s">
        <v>179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</row>
    <row r="76" spans="1:94" ht="12.75">
      <c r="A76" s="46" t="s">
        <v>106</v>
      </c>
      <c r="B76" s="1" t="s">
        <v>180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</row>
    <row r="77" spans="1:94" ht="12.75">
      <c r="A77" s="86"/>
      <c r="B77" s="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</row>
    <row r="78" spans="1:94" ht="25.5" customHeight="1">
      <c r="A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</row>
    <row r="79" spans="1:94" ht="16.5" customHeight="1">
      <c r="A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</row>
    <row r="80" spans="1:94" ht="12.75">
      <c r="A80" s="16"/>
      <c r="B80" s="6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</row>
    <row r="81" spans="1:94" ht="6.75" customHeight="1">
      <c r="A81" s="16"/>
      <c r="B81" s="40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</row>
    <row r="82" spans="1:94" ht="12.75">
      <c r="A82" s="46"/>
      <c r="B82" s="6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</row>
    <row r="83" spans="1:94" ht="12.75">
      <c r="A83" s="16"/>
      <c r="B83" s="4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</row>
    <row r="84" spans="1:94" ht="12.75">
      <c r="A84" s="16"/>
      <c r="B84" s="4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</row>
    <row r="85" spans="1:94" ht="12.75">
      <c r="A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</row>
    <row r="86" spans="1:94" ht="12.75">
      <c r="A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</row>
    <row r="87" spans="1:94" ht="12.75">
      <c r="A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</sheetData>
  <sheetProtection/>
  <mergeCells count="2">
    <mergeCell ref="A1:E1"/>
    <mergeCell ref="A2:E2"/>
  </mergeCells>
  <printOptions/>
  <pageMargins left="0.7" right="0.7" top="0.35" bottom="0.2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8" max="8" width="14.375" style="0" bestFit="1" customWidth="1"/>
    <col min="11" max="11" width="10.625" style="0" bestFit="1" customWidth="1"/>
    <col min="13" max="13" width="10.625" style="0" bestFit="1" customWidth="1"/>
    <col min="15" max="15" width="13.375" style="0" bestFit="1" customWidth="1"/>
  </cols>
  <sheetData>
    <row r="1" spans="1:11" ht="21.75" customHeight="1">
      <c r="A1" s="121" t="s">
        <v>197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3" ht="45">
      <c r="A2" s="54" t="s">
        <v>10</v>
      </c>
      <c r="B2" s="54" t="s">
        <v>11</v>
      </c>
      <c r="C2" s="55" t="s">
        <v>0</v>
      </c>
      <c r="D2" s="54" t="s">
        <v>12</v>
      </c>
      <c r="E2" s="54" t="s">
        <v>37</v>
      </c>
      <c r="F2" s="54" t="s">
        <v>53</v>
      </c>
      <c r="G2" s="67" t="s">
        <v>55</v>
      </c>
      <c r="H2" s="54" t="s">
        <v>14</v>
      </c>
      <c r="I2" s="54" t="s">
        <v>38</v>
      </c>
      <c r="J2" s="54" t="s">
        <v>40</v>
      </c>
      <c r="K2" s="54" t="s">
        <v>102</v>
      </c>
      <c r="L2" s="8" t="s">
        <v>39</v>
      </c>
      <c r="M2" s="54" t="s">
        <v>103</v>
      </c>
    </row>
    <row r="3" spans="1:15" ht="33.75">
      <c r="A3" s="56" t="s">
        <v>36</v>
      </c>
      <c r="B3" s="57">
        <v>1</v>
      </c>
      <c r="C3" s="57">
        <v>1</v>
      </c>
      <c r="D3" s="57">
        <v>12</v>
      </c>
      <c r="E3" s="58">
        <v>22200</v>
      </c>
      <c r="F3" s="58">
        <f>E3*2.2</f>
        <v>48840.00000000001</v>
      </c>
      <c r="G3" s="58"/>
      <c r="H3" s="58">
        <f>F3*12+G3</f>
        <v>586080.0000000001</v>
      </c>
      <c r="I3" s="58">
        <f aca="true" t="shared" si="0" ref="I3:I11">H3*22%</f>
        <v>128937.60000000002</v>
      </c>
      <c r="J3" s="58">
        <f aca="true" t="shared" si="1" ref="J3:J11">H3*0.2%</f>
        <v>1172.1600000000003</v>
      </c>
      <c r="K3" s="58">
        <f aca="true" t="shared" si="2" ref="K3:K11">H3*2.9%</f>
        <v>16996.320000000003</v>
      </c>
      <c r="L3" s="88">
        <f aca="true" t="shared" si="3" ref="L3:L11">H3*5.1%</f>
        <v>29890.080000000005</v>
      </c>
      <c r="M3" s="58">
        <f aca="true" t="shared" si="4" ref="M3:M11">I3+J3+K3+L3</f>
        <v>176996.16000000003</v>
      </c>
      <c r="O3" s="100"/>
    </row>
    <row r="4" spans="1:13" ht="22.5">
      <c r="A4" s="56" t="s">
        <v>2</v>
      </c>
      <c r="B4" s="57">
        <v>1</v>
      </c>
      <c r="C4" s="57">
        <v>1</v>
      </c>
      <c r="D4" s="57">
        <v>12</v>
      </c>
      <c r="E4" s="58">
        <v>18745</v>
      </c>
      <c r="F4" s="58">
        <f>E4*2.2</f>
        <v>41239</v>
      </c>
      <c r="G4" s="58" t="s">
        <v>8</v>
      </c>
      <c r="H4" s="58">
        <f>F4*12</f>
        <v>494868</v>
      </c>
      <c r="I4" s="58">
        <f t="shared" si="0"/>
        <v>108870.96</v>
      </c>
      <c r="J4" s="58">
        <f t="shared" si="1"/>
        <v>989.736</v>
      </c>
      <c r="K4" s="58">
        <f t="shared" si="2"/>
        <v>14351.171999999999</v>
      </c>
      <c r="L4" s="89">
        <f t="shared" si="3"/>
        <v>25238.268</v>
      </c>
      <c r="M4" s="58">
        <f t="shared" si="4"/>
        <v>149450.13600000003</v>
      </c>
    </row>
    <row r="5" spans="1:13" ht="22.5">
      <c r="A5" s="56" t="s">
        <v>54</v>
      </c>
      <c r="B5" s="57">
        <v>1</v>
      </c>
      <c r="C5" s="57">
        <v>1</v>
      </c>
      <c r="D5" s="57">
        <v>12</v>
      </c>
      <c r="E5" s="58">
        <v>13890</v>
      </c>
      <c r="F5" s="58">
        <f>E5*2.2</f>
        <v>30558.000000000004</v>
      </c>
      <c r="G5" s="58"/>
      <c r="H5" s="58">
        <f>F5*12</f>
        <v>366696.00000000006</v>
      </c>
      <c r="I5" s="58">
        <f t="shared" si="0"/>
        <v>80673.12000000001</v>
      </c>
      <c r="J5" s="58">
        <f t="shared" si="1"/>
        <v>733.3920000000002</v>
      </c>
      <c r="K5" s="58">
        <f t="shared" si="2"/>
        <v>10634.184000000001</v>
      </c>
      <c r="L5" s="89">
        <f t="shared" si="3"/>
        <v>18701.496000000003</v>
      </c>
      <c r="M5" s="58">
        <f t="shared" si="4"/>
        <v>110742.19200000002</v>
      </c>
    </row>
    <row r="6" spans="1:13" ht="12.75">
      <c r="A6" s="56" t="s">
        <v>3</v>
      </c>
      <c r="B6" s="57">
        <v>1</v>
      </c>
      <c r="C6" s="57">
        <v>0.5</v>
      </c>
      <c r="D6" s="57">
        <v>12</v>
      </c>
      <c r="E6" s="58">
        <v>6945</v>
      </c>
      <c r="F6" s="58">
        <f>E6*2.2</f>
        <v>15279.000000000002</v>
      </c>
      <c r="G6" s="58" t="s">
        <v>8</v>
      </c>
      <c r="H6" s="58">
        <f>F6*12</f>
        <v>183348.00000000003</v>
      </c>
      <c r="I6" s="58">
        <f t="shared" si="0"/>
        <v>40336.560000000005</v>
      </c>
      <c r="J6" s="58">
        <f t="shared" si="1"/>
        <v>366.6960000000001</v>
      </c>
      <c r="K6" s="58">
        <f t="shared" si="2"/>
        <v>5317.092000000001</v>
      </c>
      <c r="L6" s="89">
        <f t="shared" si="3"/>
        <v>9350.748000000001</v>
      </c>
      <c r="M6" s="58">
        <f t="shared" si="4"/>
        <v>55371.09600000001</v>
      </c>
    </row>
    <row r="7" spans="1:13" ht="12.75">
      <c r="A7" s="56" t="s">
        <v>4</v>
      </c>
      <c r="B7" s="57">
        <v>3</v>
      </c>
      <c r="C7" s="59">
        <v>0.5</v>
      </c>
      <c r="D7" s="57">
        <v>12</v>
      </c>
      <c r="E7" s="58">
        <v>7495</v>
      </c>
      <c r="F7" s="58">
        <f>E7*2.2*3</f>
        <v>49467</v>
      </c>
      <c r="G7" s="58" t="s">
        <v>8</v>
      </c>
      <c r="H7" s="58">
        <f>F7*12</f>
        <v>593604</v>
      </c>
      <c r="I7" s="58">
        <f t="shared" si="0"/>
        <v>130592.88</v>
      </c>
      <c r="J7" s="58">
        <f t="shared" si="1"/>
        <v>1187.208</v>
      </c>
      <c r="K7" s="58">
        <f t="shared" si="2"/>
        <v>17214.516</v>
      </c>
      <c r="L7" s="88">
        <f t="shared" si="3"/>
        <v>30273.803999999996</v>
      </c>
      <c r="M7" s="58">
        <f t="shared" si="4"/>
        <v>179268.40800000002</v>
      </c>
    </row>
    <row r="8" spans="1:13" ht="12.75">
      <c r="A8" s="56" t="s">
        <v>5</v>
      </c>
      <c r="B8" s="57">
        <v>1</v>
      </c>
      <c r="C8" s="57">
        <v>0.75</v>
      </c>
      <c r="D8" s="59">
        <v>12</v>
      </c>
      <c r="E8" s="58">
        <v>13890</v>
      </c>
      <c r="F8" s="58">
        <f>E8*2.2</f>
        <v>30558.000000000004</v>
      </c>
      <c r="G8" s="58"/>
      <c r="H8" s="58">
        <f>(F8*12)+G8</f>
        <v>366696.00000000006</v>
      </c>
      <c r="I8" s="58">
        <f t="shared" si="0"/>
        <v>80673.12000000001</v>
      </c>
      <c r="J8" s="58">
        <f t="shared" si="1"/>
        <v>733.3920000000002</v>
      </c>
      <c r="K8" s="58">
        <f t="shared" si="2"/>
        <v>10634.184000000001</v>
      </c>
      <c r="L8" s="89">
        <f t="shared" si="3"/>
        <v>18701.496000000003</v>
      </c>
      <c r="M8" s="58">
        <f t="shared" si="4"/>
        <v>110742.19200000002</v>
      </c>
    </row>
    <row r="9" spans="1:13" ht="22.5">
      <c r="A9" s="56" t="s">
        <v>6</v>
      </c>
      <c r="B9" s="57">
        <v>5</v>
      </c>
      <c r="C9" s="59" t="s">
        <v>9</v>
      </c>
      <c r="D9" s="57">
        <v>12</v>
      </c>
      <c r="E9" s="58">
        <v>61.7</v>
      </c>
      <c r="F9" s="58">
        <f>10139.7*2.2*5</f>
        <v>111536.70000000001</v>
      </c>
      <c r="G9" s="58">
        <v>45608.67</v>
      </c>
      <c r="H9" s="58">
        <f>(F9*12)+G9</f>
        <v>1384049.07</v>
      </c>
      <c r="I9" s="58">
        <f t="shared" si="0"/>
        <v>304490.7954</v>
      </c>
      <c r="J9" s="58">
        <f t="shared" si="1"/>
        <v>2768.09814</v>
      </c>
      <c r="K9" s="58">
        <f t="shared" si="2"/>
        <v>40137.42303</v>
      </c>
      <c r="L9" s="89">
        <f t="shared" si="3"/>
        <v>70586.50257</v>
      </c>
      <c r="M9" s="58">
        <f t="shared" si="4"/>
        <v>417982.81914000004</v>
      </c>
    </row>
    <row r="10" spans="1:13" ht="22.5">
      <c r="A10" s="56" t="s">
        <v>7</v>
      </c>
      <c r="B10" s="57">
        <v>1</v>
      </c>
      <c r="C10" s="60" t="s">
        <v>9</v>
      </c>
      <c r="D10" s="57">
        <v>12</v>
      </c>
      <c r="E10" s="58">
        <v>680</v>
      </c>
      <c r="F10" s="58">
        <f>E10*2.2</f>
        <v>1496.0000000000002</v>
      </c>
      <c r="G10" s="58" t="s">
        <v>8</v>
      </c>
      <c r="H10" s="58">
        <f>F10*D10</f>
        <v>17952.000000000004</v>
      </c>
      <c r="I10" s="58">
        <f t="shared" si="0"/>
        <v>3949.440000000001</v>
      </c>
      <c r="J10" s="58">
        <f t="shared" si="1"/>
        <v>35.90400000000001</v>
      </c>
      <c r="K10" s="58">
        <f t="shared" si="2"/>
        <v>520.6080000000001</v>
      </c>
      <c r="L10" s="88">
        <f t="shared" si="3"/>
        <v>915.5520000000001</v>
      </c>
      <c r="M10" s="58">
        <f t="shared" si="4"/>
        <v>5421.504000000001</v>
      </c>
    </row>
    <row r="11" spans="1:13" ht="22.5">
      <c r="A11" s="56" t="s">
        <v>146</v>
      </c>
      <c r="B11" s="57"/>
      <c r="C11" s="60"/>
      <c r="D11" s="57"/>
      <c r="E11" s="58"/>
      <c r="F11" s="58"/>
      <c r="G11" s="58">
        <v>60000</v>
      </c>
      <c r="H11" s="58">
        <f>G11</f>
        <v>60000</v>
      </c>
      <c r="I11" s="58">
        <f t="shared" si="0"/>
        <v>13200</v>
      </c>
      <c r="J11" s="58">
        <f t="shared" si="1"/>
        <v>120</v>
      </c>
      <c r="K11" s="58">
        <f t="shared" si="2"/>
        <v>1739.9999999999998</v>
      </c>
      <c r="L11" s="88">
        <f t="shared" si="3"/>
        <v>3060</v>
      </c>
      <c r="M11" s="58">
        <f t="shared" si="4"/>
        <v>18120</v>
      </c>
    </row>
    <row r="12" spans="1:13" ht="12.75">
      <c r="A12" s="56" t="s">
        <v>23</v>
      </c>
      <c r="B12" s="61">
        <v>10</v>
      </c>
      <c r="C12" s="61"/>
      <c r="D12" s="61"/>
      <c r="E12" s="61"/>
      <c r="F12" s="62">
        <f aca="true" t="shared" si="5" ref="F12:M12">SUM(F3:F11)</f>
        <v>328973.7</v>
      </c>
      <c r="G12" s="62">
        <f t="shared" si="5"/>
        <v>105608.67</v>
      </c>
      <c r="H12" s="63">
        <f>SUM(H3:H11)</f>
        <v>4053293.0700000003</v>
      </c>
      <c r="I12" s="62">
        <f t="shared" si="5"/>
        <v>891724.4754000001</v>
      </c>
      <c r="J12" s="62">
        <f t="shared" si="5"/>
        <v>8106.586140000001</v>
      </c>
      <c r="K12" s="90">
        <f t="shared" si="5"/>
        <v>117545.49903000002</v>
      </c>
      <c r="L12" s="89">
        <f t="shared" si="5"/>
        <v>206717.94657</v>
      </c>
      <c r="M12" s="63">
        <f t="shared" si="5"/>
        <v>1224094.5071400001</v>
      </c>
    </row>
    <row r="13" ht="12.75">
      <c r="H13" s="100"/>
    </row>
    <row r="14" spans="1:13" ht="12.75">
      <c r="A14" s="64" t="s">
        <v>41</v>
      </c>
      <c r="B14" s="64"/>
      <c r="C14" s="64"/>
      <c r="D14" s="64"/>
      <c r="E14" s="64"/>
      <c r="F14" s="52"/>
      <c r="G14" s="52"/>
      <c r="H14" s="52"/>
      <c r="I14" s="52"/>
      <c r="J14" s="52"/>
      <c r="K14" s="52"/>
      <c r="M14" s="101"/>
    </row>
    <row r="15" spans="1:13" ht="12.75">
      <c r="A15" s="52" t="s">
        <v>145</v>
      </c>
      <c r="B15" s="52"/>
      <c r="C15" s="52"/>
      <c r="D15" s="52"/>
      <c r="E15" s="52"/>
      <c r="F15" s="52"/>
      <c r="G15" s="52"/>
      <c r="H15" s="66"/>
      <c r="I15" s="66">
        <f>H12</f>
        <v>4053293.0700000003</v>
      </c>
      <c r="J15" s="66" t="s">
        <v>104</v>
      </c>
      <c r="K15" s="66">
        <f>I15*30.2%</f>
        <v>1224094.5071400001</v>
      </c>
      <c r="M15" s="101"/>
    </row>
    <row r="16" spans="1:11" ht="12.75">
      <c r="A16" s="52"/>
      <c r="B16" s="52"/>
      <c r="C16" s="52"/>
      <c r="D16" s="52"/>
      <c r="E16" s="52"/>
      <c r="F16" s="52"/>
      <c r="G16" s="52"/>
      <c r="H16" s="66"/>
      <c r="I16" s="66"/>
      <c r="J16" s="52"/>
      <c r="K16" s="52"/>
    </row>
    <row r="17" spans="1:11" ht="12.75">
      <c r="A17" s="52" t="s">
        <v>91</v>
      </c>
      <c r="B17" s="52"/>
      <c r="C17" s="52"/>
      <c r="D17" s="52"/>
      <c r="E17" s="52"/>
      <c r="F17" s="52"/>
      <c r="G17" s="52"/>
      <c r="H17" s="68">
        <v>60000</v>
      </c>
      <c r="I17" s="68">
        <f>I15+I16</f>
        <v>4053293.0700000003</v>
      </c>
      <c r="J17" s="52"/>
      <c r="K17" s="68">
        <f>SUM(K15:K16)</f>
        <v>1224094.5071400001</v>
      </c>
    </row>
    <row r="18" spans="1:11" ht="12.75">
      <c r="A18" s="71"/>
      <c r="B18" s="52"/>
      <c r="C18" s="52"/>
      <c r="D18" s="52"/>
      <c r="E18" s="52"/>
      <c r="F18" s="70"/>
      <c r="G18" s="66"/>
      <c r="H18" s="72" t="s">
        <v>112</v>
      </c>
      <c r="I18" s="52">
        <v>250000</v>
      </c>
      <c r="J18" s="52"/>
      <c r="K18" s="52">
        <f>I18*30.2%</f>
        <v>75500</v>
      </c>
    </row>
    <row r="19" spans="1:11" ht="12.75">
      <c r="A19" s="52"/>
      <c r="B19" s="52"/>
      <c r="C19" s="52"/>
      <c r="D19" s="52"/>
      <c r="E19" s="52"/>
      <c r="F19" s="52"/>
      <c r="G19" s="52"/>
      <c r="H19" s="66"/>
      <c r="I19" s="68">
        <f>I17+I18</f>
        <v>4303293.07</v>
      </c>
      <c r="J19" s="73" t="s">
        <v>60</v>
      </c>
      <c r="K19" s="91">
        <f>K17+K18</f>
        <v>1299594.5071400001</v>
      </c>
    </row>
    <row r="20" spans="1:11" ht="12.75">
      <c r="A20" s="64"/>
      <c r="B20" s="64"/>
      <c r="C20" s="64"/>
      <c r="D20" s="64"/>
      <c r="E20" s="64"/>
      <c r="F20" s="52"/>
      <c r="G20" s="52"/>
      <c r="H20" s="66"/>
      <c r="I20" s="52"/>
      <c r="J20" s="52"/>
      <c r="K20" s="101"/>
    </row>
    <row r="21" spans="1:11" ht="12.7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.7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ht="2.2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12.75" hidden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119" t="s">
        <v>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ht="12.75">
      <c r="A26" s="120" t="s">
        <v>73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spans="1:9" ht="12.75">
      <c r="A27" s="1" t="s">
        <v>72</v>
      </c>
      <c r="I27" s="52"/>
    </row>
  </sheetData>
  <sheetProtection/>
  <mergeCells count="6">
    <mergeCell ref="A21:K21"/>
    <mergeCell ref="A22:K22"/>
    <mergeCell ref="A23:K23"/>
    <mergeCell ref="A25:K25"/>
    <mergeCell ref="A26:K26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 скажу!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нету</dc:creator>
  <cp:keywords/>
  <dc:description/>
  <cp:lastModifiedBy>user</cp:lastModifiedBy>
  <cp:lastPrinted>2022-05-06T08:25:08Z</cp:lastPrinted>
  <dcterms:created xsi:type="dcterms:W3CDTF">2010-01-27T06:34:21Z</dcterms:created>
  <dcterms:modified xsi:type="dcterms:W3CDTF">2022-06-17T12:15:45Z</dcterms:modified>
  <cp:category/>
  <cp:version/>
  <cp:contentType/>
  <cp:contentStatus/>
</cp:coreProperties>
</file>